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3600" windowWidth="16815" windowHeight="7620" tabRatio="901" firstSheet="0" activeTab="6" autoFilterDateGrouping="1"/>
  </bookViews>
  <sheets>
    <sheet name="TOP SHEET" sheetId="1" state="visible" r:id="rId1"/>
    <sheet name="SUMMARY" sheetId="2" state="visible" r:id="rId2"/>
    <sheet name="DR IN BANK" sheetId="3" state="visible" r:id="rId3"/>
    <sheet name="CR IN BANK" sheetId="4" state="visible" r:id="rId4"/>
    <sheet name="DR IN LEDGER" sheetId="5" state="visible" r:id="rId5"/>
    <sheet name="CR IN LEDGER" sheetId="6" state="visible" r:id="rId6"/>
    <sheet name="Knock off data" sheetId="7" state="visible" r:id="rId7"/>
    <sheet name="Bank Statement" sheetId="8" state="visible" r:id="rId8"/>
  </sheets>
  <definedNames/>
  <calcPr calcId="162913" fullCalcOnLoad="1"/>
</workbook>
</file>

<file path=xl/styles.xml><?xml version="1.0" encoding="utf-8"?>
<styleSheet xmlns="http://schemas.openxmlformats.org/spreadsheetml/2006/main">
  <numFmts count="14">
    <numFmt numFmtId="164" formatCode="0.00_);\(0.00\)"/>
    <numFmt numFmtId="165" formatCode="[$-809]dd\ mmmm\ yyyy;@"/>
    <numFmt numFmtId="166" formatCode="dd/mm/yyyy;@"/>
    <numFmt numFmtId="167" formatCode="#,##0.00\ ;&quot; (&quot;#,##0.00\);&quot; -&quot;#\ ;@\ "/>
    <numFmt numFmtId="168" formatCode="mmm\-yyyy"/>
    <numFmt numFmtId="169" formatCode="0;[Red]0"/>
    <numFmt numFmtId="170" formatCode="_(* #,##0_);_(* \(#,##0\);_(* \-??_);_(@_)"/>
    <numFmt numFmtId="171" formatCode="0_);\(0\)"/>
    <numFmt numFmtId="172" formatCode="_(* #,##0_);_(* \(#,##0\);_(* &quot;-&quot;??_);_(@_)"/>
    <numFmt numFmtId="173" formatCode="[$-409]d\-mmm\-yy;@"/>
    <numFmt numFmtId="174" formatCode="d\-mmm\-yy;@"/>
    <numFmt numFmtId="175" formatCode="_ * #,##0.00_ ;_ * \-#,##0.00_ ;_ * &quot;-&quot;??_ ;_ @_ "/>
    <numFmt numFmtId="176" formatCode="yyyy-mm-dd h:mm:ss"/>
    <numFmt numFmtId="177" formatCode="mm/dd/yyyy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indexed="8"/>
      <sz val="11"/>
    </font>
    <font>
      <name val="Cambria"/>
      <family val="2"/>
      <color theme="3"/>
      <sz val="18"/>
      <scheme val="major"/>
    </font>
    <font>
      <name val="Calibri"/>
      <family val="2"/>
      <color indexed="8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9"/>
      <scheme val="minor"/>
    </font>
    <font>
      <name val="Arial"/>
      <family val="2"/>
      <color indexed="8"/>
      <sz val="10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theme="1"/>
      <sz val="9"/>
      <scheme val="minor"/>
    </font>
    <font>
      <name val="Arial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sz val="10"/>
      <scheme val="minor"/>
    </font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9"/>
    </font>
    <font>
      <name val="Calibri"/>
      <charset val="1"/>
      <family val="2"/>
      <b val="1"/>
      <color rgb="FF000000"/>
      <sz val="10"/>
    </font>
    <font>
      <name val="Calibri"/>
      <charset val="1"/>
      <family val="2"/>
      <color rgb="FF000000"/>
      <sz val="11"/>
    </font>
    <font>
      <name val="Calibri"/>
      <family val="2"/>
      <color rgb="FF000000"/>
      <sz val="10"/>
    </font>
    <font>
      <b val="1"/>
    </font>
  </fonts>
  <fills count="22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BFBFBF"/>
        <bgColor rgb="FFCCC1DA"/>
      </patternFill>
    </fill>
    <fill>
      <patternFill patternType="solid">
        <fgColor rgb="FFC6D9F1"/>
        <bgColor rgb="FFC5D9F1"/>
      </patternFill>
    </fill>
    <fill>
      <patternFill patternType="solid">
        <fgColor rgb="FFFFFF00"/>
        <bgColor rgb="FFFFFF00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00FFFF00"/>
        <bgColor rgb="00FFFF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55">
    <xf numFmtId="0" fontId="34" fillId="0" borderId="0"/>
    <xf numFmtId="9" fontId="34" fillId="0" borderId="0"/>
    <xf numFmtId="0" fontId="7" fillId="0" borderId="0"/>
    <xf numFmtId="43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9" fontId="34" fillId="0" borderId="0"/>
    <xf numFmtId="49" fontId="34" fillId="0" borderId="0"/>
    <xf numFmtId="49" fontId="34" fillId="0" borderId="0"/>
    <xf numFmtId="49" fontId="34" fillId="0" borderId="0"/>
    <xf numFmtId="49" fontId="34" fillId="0" borderId="0"/>
    <xf numFmtId="49" fontId="34" fillId="0" borderId="0"/>
    <xf numFmtId="49" fontId="34" fillId="0" borderId="0"/>
    <xf numFmtId="49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9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9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175" fontId="34" fillId="0" borderId="0"/>
    <xf numFmtId="175" fontId="34" fillId="0" borderId="0"/>
    <xf numFmtId="0" fontId="8" fillId="0" borderId="0"/>
    <xf numFmtId="0" fontId="4" fillId="0" borderId="0"/>
    <xf numFmtId="175" fontId="34" fillId="0" borderId="0"/>
    <xf numFmtId="175" fontId="34" fillId="0" borderId="0"/>
    <xf numFmtId="0" fontId="9" fillId="0" borderId="0"/>
    <xf numFmtId="0" fontId="10" fillId="8" borderId="0"/>
    <xf numFmtId="0" fontId="34" fillId="2" borderId="0"/>
    <xf numFmtId="0" fontId="34" fillId="3" borderId="0"/>
    <xf numFmtId="0" fontId="34" fillId="4" borderId="0"/>
    <xf numFmtId="0" fontId="34" fillId="5" borderId="0"/>
    <xf numFmtId="0" fontId="34" fillId="6" borderId="0"/>
    <xf numFmtId="0" fontId="34" fillId="7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3" fillId="8" borderId="0"/>
    <xf numFmtId="0" fontId="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0" fontId="16" fillId="0" borderId="0"/>
    <xf numFmtId="0" fontId="34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3" fillId="8" borderId="0"/>
    <xf numFmtId="0" fontId="34" fillId="9" borderId="2"/>
    <xf numFmtId="9" fontId="34" fillId="0" borderId="0"/>
    <xf numFmtId="0" fontId="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0" fontId="16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0" fontId="33" fillId="0" borderId="0"/>
    <xf numFmtId="0" fontId="43" fillId="0" borderId="0"/>
    <xf numFmtId="0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175" fontId="34" fillId="0" borderId="0"/>
    <xf numFmtId="0" fontId="33" fillId="0" borderId="0"/>
  </cellStyleXfs>
  <cellXfs count="300">
    <xf numFmtId="0" fontId="0" fillId="0" borderId="0" pivotButton="0" quotePrefix="0" xfId="0"/>
    <xf numFmtId="0" fontId="11" fillId="0" borderId="0" pivotButton="0" quotePrefix="0" xfId="0"/>
    <xf numFmtId="0" fontId="11" fillId="0" borderId="0" applyAlignment="1" pivotButton="0" quotePrefix="0" xfId="0">
      <alignment horizontal="center"/>
    </xf>
    <xf numFmtId="15" fontId="11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2" fontId="11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left" vertical="top"/>
    </xf>
    <xf numFmtId="0" fontId="17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15" fontId="23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2" fontId="23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 vertical="center"/>
    </xf>
    <xf numFmtId="15" fontId="27" fillId="0" borderId="0" applyAlignment="1" applyProtection="1" pivotButton="0" quotePrefix="0" xfId="0">
      <alignment horizontal="center" vertical="center"/>
      <protection locked="1" hidden="1"/>
    </xf>
    <xf numFmtId="0" fontId="27" fillId="0" borderId="0" applyAlignment="1" applyProtection="1" pivotButton="0" quotePrefix="0" xfId="0">
      <alignment horizontal="center" vertical="center"/>
      <protection locked="1" hidden="1"/>
    </xf>
    <xf numFmtId="37" fontId="27" fillId="0" borderId="0" applyAlignment="1" applyProtection="1" pivotButton="0" quotePrefix="0" xfId="0">
      <alignment horizontal="center" vertical="center"/>
      <protection locked="1" hidden="1"/>
    </xf>
    <xf numFmtId="0" fontId="28" fillId="0" borderId="0" pivotButton="0" quotePrefix="0" xfId="0"/>
    <xf numFmtId="49" fontId="27" fillId="10" borderId="1" applyAlignment="1" applyProtection="1" pivotButton="0" quotePrefix="0" xfId="0">
      <alignment horizontal="center" vertical="center"/>
      <protection locked="1" hidden="1"/>
    </xf>
    <xf numFmtId="37" fontId="27" fillId="11" borderId="1" applyAlignment="1" applyProtection="1" pivotButton="0" quotePrefix="0" xfId="0">
      <alignment horizontal="center" vertical="center"/>
      <protection locked="1" hidden="1"/>
    </xf>
    <xf numFmtId="0" fontId="28" fillId="0" borderId="1" applyAlignment="1" applyProtection="1" pivotButton="0" quotePrefix="0" xfId="0">
      <alignment horizontal="center" vertical="center"/>
      <protection locked="1" hidden="1"/>
    </xf>
    <xf numFmtId="2" fontId="28" fillId="0" borderId="1" applyAlignment="1" applyProtection="1" pivotButton="0" quotePrefix="0" xfId="0">
      <alignment horizontal="right" vertical="center"/>
      <protection locked="1" hidden="1"/>
    </xf>
    <xf numFmtId="1" fontId="28" fillId="0" borderId="1" applyAlignment="1" applyProtection="1" pivotButton="0" quotePrefix="0" xfId="0">
      <alignment horizontal="center" vertical="center"/>
      <protection locked="1" hidden="1"/>
    </xf>
    <xf numFmtId="2" fontId="27" fillId="10" borderId="1" applyAlignment="1" applyProtection="1" pivotButton="0" quotePrefix="0" xfId="0">
      <alignment horizontal="right" vertical="center"/>
      <protection locked="1" hidden="1"/>
    </xf>
    <xf numFmtId="0" fontId="27" fillId="10" borderId="1" applyAlignment="1" applyProtection="1" pivotButton="0" quotePrefix="0" xfId="0">
      <alignment horizontal="center" vertical="center"/>
      <protection locked="1" hidden="1"/>
    </xf>
    <xf numFmtId="1" fontId="27" fillId="10" borderId="1" applyAlignment="1" applyProtection="1" pivotButton="0" quotePrefix="0" xfId="0">
      <alignment horizontal="center" vertical="center"/>
      <protection locked="1" hidden="1"/>
    </xf>
    <xf numFmtId="0" fontId="27" fillId="13" borderId="0" applyAlignment="1" applyProtection="1" pivotButton="0" quotePrefix="0" xfId="0">
      <alignment horizontal="center"/>
      <protection locked="1" hidden="1"/>
    </xf>
    <xf numFmtId="0" fontId="27" fillId="0" borderId="1" applyAlignment="1" applyProtection="1" pivotButton="0" quotePrefix="0" xfId="0">
      <alignment horizontal="center"/>
      <protection locked="1" hidden="1"/>
    </xf>
    <xf numFmtId="2" fontId="27" fillId="10" borderId="1" applyAlignment="1" applyProtection="1" pivotButton="0" quotePrefix="0" xfId="0">
      <alignment horizontal="right"/>
      <protection locked="1" hidden="1"/>
    </xf>
    <xf numFmtId="2" fontId="28" fillId="0" borderId="1" applyAlignment="1" applyProtection="1" pivotButton="0" quotePrefix="0" xfId="0">
      <alignment horizontal="right"/>
      <protection locked="1" hidden="1"/>
    </xf>
    <xf numFmtId="0" fontId="28" fillId="0" borderId="1" applyAlignment="1" applyProtection="1" pivotButton="0" quotePrefix="0" xfId="0">
      <alignment horizontal="center"/>
      <protection locked="1" hidden="1"/>
    </xf>
    <xf numFmtId="0" fontId="30" fillId="0" borderId="0" applyAlignment="1" applyProtection="1" pivotButton="0" quotePrefix="0" xfId="0">
      <alignment vertical="center"/>
      <protection locked="1" hidden="1"/>
    </xf>
    <xf numFmtId="0" fontId="31" fillId="14" borderId="1" applyAlignment="1" applyProtection="1" pivotButton="0" quotePrefix="0" xfId="0">
      <alignment horizontal="center" vertical="center"/>
      <protection locked="1" hidden="1"/>
    </xf>
    <xf numFmtId="37" fontId="31" fillId="14" borderId="1" applyAlignment="1" applyProtection="1" pivotButton="0" quotePrefix="0" xfId="0">
      <alignment horizontal="center" vertical="center"/>
      <protection locked="1" hidden="1"/>
    </xf>
    <xf numFmtId="15" fontId="28" fillId="0" borderId="1" applyAlignment="1" applyProtection="1" pivotButton="0" quotePrefix="0" xfId="0">
      <alignment horizontal="right" vertical="center"/>
      <protection locked="1" hidden="1"/>
    </xf>
    <xf numFmtId="0" fontId="31" fillId="0" borderId="1" applyAlignment="1" applyProtection="1" pivotButton="0" quotePrefix="0" xfId="0">
      <alignment horizontal="center" vertical="center"/>
      <protection locked="1" hidden="1"/>
    </xf>
    <xf numFmtId="9" fontId="28" fillId="0" borderId="1" pivotButton="0" quotePrefix="0" xfId="1"/>
    <xf numFmtId="15" fontId="28" fillId="0" borderId="1" pivotButton="0" quotePrefix="0" xfId="0"/>
    <xf numFmtId="0" fontId="34" fillId="0" borderId="0" applyAlignment="1" pivotButton="0" quotePrefix="0" xfId="0">
      <alignment horizontal="center" vertical="center"/>
    </xf>
    <xf numFmtId="0" fontId="37" fillId="0" borderId="0" applyAlignment="1" applyProtection="1" pivotButton="0" quotePrefix="0" xfId="0">
      <alignment horizontal="center" vertical="center"/>
      <protection locked="1" hidden="1"/>
    </xf>
    <xf numFmtId="49" fontId="37" fillId="0" borderId="0" applyAlignment="1" applyProtection="1" pivotButton="0" quotePrefix="0" xfId="0">
      <alignment horizontal="center" vertical="center"/>
      <protection locked="1" hidden="1"/>
    </xf>
    <xf numFmtId="37" fontId="37" fillId="0" borderId="0" applyAlignment="1" applyProtection="1" pivotButton="0" quotePrefix="0" xfId="0">
      <alignment horizontal="center" vertical="center"/>
      <protection locked="1" hidden="1"/>
    </xf>
    <xf numFmtId="15" fontId="38" fillId="0" borderId="0" applyAlignment="1" applyProtection="1" pivotButton="0" quotePrefix="0" xfId="3">
      <alignment horizontal="center" vertical="center" shrinkToFit="1"/>
      <protection locked="1" hidden="1"/>
    </xf>
    <xf numFmtId="2" fontId="38" fillId="0" borderId="0" applyAlignment="1" applyProtection="1" pivotButton="0" quotePrefix="0" xfId="3">
      <alignment horizontal="center" vertical="center" shrinkToFit="1"/>
      <protection locked="1" hidden="1"/>
    </xf>
    <xf numFmtId="0" fontId="38" fillId="0" borderId="0" applyAlignment="1" applyProtection="1" pivotButton="0" quotePrefix="0" xfId="2">
      <alignment horizontal="center" vertical="center" shrinkToFit="1"/>
      <protection locked="1" hidden="1"/>
    </xf>
    <xf numFmtId="15" fontId="37" fillId="0" borderId="0" applyAlignment="1" applyProtection="1" pivotButton="0" quotePrefix="0" xfId="0">
      <alignment horizontal="center" vertical="center"/>
      <protection locked="1" hidden="1"/>
    </xf>
    <xf numFmtId="2" fontId="38" fillId="0" borderId="0" applyAlignment="1" applyProtection="1" pivotButton="0" quotePrefix="0" xfId="2">
      <alignment horizontal="center" vertical="center" shrinkToFit="1"/>
      <protection locked="1" hidden="1"/>
    </xf>
    <xf numFmtId="49" fontId="37" fillId="10" borderId="1" applyAlignment="1" applyProtection="1" pivotButton="0" quotePrefix="0" xfId="0">
      <alignment horizontal="center" vertical="center" wrapText="1"/>
      <protection locked="1" hidden="1"/>
    </xf>
    <xf numFmtId="0" fontId="38" fillId="0" borderId="1" applyAlignment="1" applyProtection="1" pivotButton="0" quotePrefix="0" xfId="0">
      <alignment horizontal="center" vertical="center" shrinkToFit="1"/>
      <protection locked="1" hidden="1"/>
    </xf>
    <xf numFmtId="0" fontId="37" fillId="11" borderId="1" applyAlignment="1" applyProtection="1" pivotButton="0" quotePrefix="0" xfId="0">
      <alignment horizontal="center" vertical="center"/>
      <protection locked="1" hidden="1"/>
    </xf>
    <xf numFmtId="37" fontId="37" fillId="11" borderId="1" applyAlignment="1" applyProtection="1" pivotButton="0" quotePrefix="0" xfId="0">
      <alignment horizontal="center" vertical="center"/>
      <protection locked="1" hidden="1"/>
    </xf>
    <xf numFmtId="0" fontId="39" fillId="0" borderId="1" applyAlignment="1" applyProtection="1" pivotButton="0" quotePrefix="0" xfId="0">
      <alignment horizontal="center" vertical="center"/>
      <protection locked="1" hidden="1"/>
    </xf>
    <xf numFmtId="0" fontId="39" fillId="0" borderId="0" applyAlignment="1" applyProtection="1" pivotButton="0" quotePrefix="0" xfId="0">
      <alignment horizontal="center" vertical="center"/>
      <protection locked="1" hidden="1"/>
    </xf>
    <xf numFmtId="37" fontId="39" fillId="0" borderId="0" applyAlignment="1" applyProtection="1" pivotButton="0" quotePrefix="0" xfId="0">
      <alignment horizontal="center" vertical="center"/>
      <protection locked="1" hidden="1"/>
    </xf>
    <xf numFmtId="0" fontId="37" fillId="12" borderId="1" applyAlignment="1" applyProtection="1" pivotButton="0" quotePrefix="0" xfId="0">
      <alignment horizontal="center" vertical="center"/>
      <protection locked="1" hidden="1"/>
    </xf>
    <xf numFmtId="2" fontId="38" fillId="0" borderId="1" applyAlignment="1" applyProtection="1" pivotButton="0" quotePrefix="0" xfId="3">
      <alignment horizontal="right" vertical="center" shrinkToFit="1"/>
      <protection locked="1" hidden="1"/>
    </xf>
    <xf numFmtId="2" fontId="38" fillId="0" borderId="1" applyAlignment="1" applyProtection="1" pivotButton="0" quotePrefix="0" xfId="0">
      <alignment horizontal="center" vertical="center" shrinkToFit="1"/>
      <protection locked="1" hidden="1"/>
    </xf>
    <xf numFmtId="1" fontId="38" fillId="0" borderId="1" applyAlignment="1" applyProtection="1" pivotButton="0" quotePrefix="0" xfId="3">
      <alignment horizontal="center" vertical="center" shrinkToFit="1"/>
      <protection locked="1" hidden="1"/>
    </xf>
    <xf numFmtId="1" fontId="38" fillId="0" borderId="1" applyAlignment="1" applyProtection="1" pivotButton="0" quotePrefix="0" xfId="0">
      <alignment horizontal="center" vertical="center" shrinkToFit="1"/>
      <protection locked="1" hidden="1"/>
    </xf>
    <xf numFmtId="49" fontId="37" fillId="10" borderId="1" applyAlignment="1" applyProtection="1" pivotButton="0" quotePrefix="0" xfId="0">
      <alignment horizontal="center" vertical="center"/>
      <protection locked="1" hidden="1"/>
    </xf>
    <xf numFmtId="2" fontId="37" fillId="10" borderId="1" applyAlignment="1" applyProtection="1" pivotButton="0" quotePrefix="0" xfId="0">
      <alignment horizontal="right" vertical="center" wrapText="1"/>
      <protection locked="1" hidden="1"/>
    </xf>
    <xf numFmtId="2" fontId="37" fillId="10" borderId="1" applyAlignment="1" applyProtection="1" pivotButton="0" quotePrefix="0" xfId="0">
      <alignment horizontal="center" vertical="center" wrapText="1"/>
      <protection locked="1" hidden="1"/>
    </xf>
    <xf numFmtId="1" fontId="37" fillId="10" borderId="1" applyAlignment="1" applyProtection="1" pivotButton="0" quotePrefix="0" xfId="0">
      <alignment horizontal="center" vertical="center" wrapText="1"/>
      <protection locked="1" hidden="1"/>
    </xf>
    <xf numFmtId="1" fontId="37" fillId="0" borderId="0" applyAlignment="1" applyProtection="1" pivotButton="0" quotePrefix="0" xfId="0">
      <alignment horizontal="center" vertical="center"/>
      <protection locked="1" hidden="1"/>
    </xf>
    <xf numFmtId="4" fontId="37" fillId="0" borderId="0" applyAlignment="1" applyProtection="1" pivotButton="0" quotePrefix="0" xfId="0">
      <alignment horizontal="center" vertical="center"/>
      <protection locked="1" hidden="1"/>
    </xf>
    <xf numFmtId="3" fontId="37" fillId="11" borderId="1" applyAlignment="1" applyProtection="1" pivotButton="0" quotePrefix="0" xfId="0">
      <alignment horizontal="center" vertical="center"/>
      <protection locked="1" hidden="1"/>
    </xf>
    <xf numFmtId="0" fontId="37" fillId="10" borderId="1" applyAlignment="1" applyProtection="1" pivotButton="0" quotePrefix="0" xfId="0">
      <alignment horizontal="center" vertical="center"/>
      <protection locked="1" hidden="1"/>
    </xf>
    <xf numFmtId="0" fontId="30" fillId="0" borderId="0" applyAlignment="1" applyProtection="1" pivotButton="0" quotePrefix="0" xfId="0">
      <alignment horizontal="center" vertical="center"/>
      <protection locked="1" hidden="1"/>
    </xf>
    <xf numFmtId="0" fontId="41" fillId="0" borderId="0" pivotButton="0" quotePrefix="0" xfId="0"/>
    <xf numFmtId="0" fontId="41" fillId="0" borderId="0" applyAlignment="1" pivotButton="0" quotePrefix="0" xfId="0">
      <alignment horizontal="right"/>
    </xf>
    <xf numFmtId="2" fontId="41" fillId="17" borderId="8" applyAlignment="1" pivotButton="0" quotePrefix="0" xfId="0">
      <alignment horizontal="center" vertical="center"/>
    </xf>
    <xf numFmtId="2" fontId="41" fillId="0" borderId="8" pivotButton="0" quotePrefix="0" xfId="0"/>
    <xf numFmtId="1" fontId="3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7" fillId="0" borderId="1" applyAlignment="1" applyProtection="1" pivotButton="0" quotePrefix="0" xfId="0">
      <alignment horizontal="center" vertical="center"/>
      <protection locked="1" hidden="1"/>
    </xf>
    <xf numFmtId="0" fontId="21" fillId="16" borderId="8" applyAlignment="1" pivotButton="0" quotePrefix="0" xfId="0">
      <alignment horizontal="center" vertical="center"/>
    </xf>
    <xf numFmtId="1" fontId="28" fillId="0" borderId="0" pivotButton="0" quotePrefix="0" xfId="0"/>
    <xf numFmtId="1" fontId="42" fillId="18" borderId="8" applyAlignment="1" applyProtection="1" pivotButton="0" quotePrefix="0" xfId="0">
      <alignment horizontal="center" vertical="center"/>
      <protection locked="1" hidden="1"/>
    </xf>
    <xf numFmtId="3" fontId="42" fillId="18" borderId="8" applyAlignment="1" applyProtection="1" pivotButton="0" quotePrefix="0" xfId="0">
      <alignment horizontal="center" vertical="center"/>
      <protection locked="1" hidden="1"/>
    </xf>
    <xf numFmtId="0" fontId="42" fillId="0" borderId="8" applyAlignment="1" applyProtection="1" pivotButton="0" quotePrefix="0" xfId="0">
      <alignment horizontal="center" vertical="center"/>
      <protection locked="1" hidden="1"/>
    </xf>
    <xf numFmtId="1" fontId="42" fillId="0" borderId="8" applyAlignment="1" applyProtection="1" pivotButton="0" quotePrefix="0" xfId="0">
      <alignment horizontal="center" vertical="center"/>
      <protection locked="1" hidden="1"/>
    </xf>
    <xf numFmtId="3" fontId="42" fillId="0" borderId="8" applyAlignment="1" applyProtection="1" pivotButton="0" quotePrefix="0" xfId="0">
      <alignment horizontal="center" vertical="center"/>
      <protection locked="1" hidden="1"/>
    </xf>
    <xf numFmtId="0" fontId="42" fillId="19" borderId="8" applyAlignment="1" applyProtection="1" pivotButton="0" quotePrefix="0" xfId="0">
      <alignment horizontal="center" vertical="center"/>
      <protection locked="1" hidden="1"/>
    </xf>
    <xf numFmtId="0" fontId="42" fillId="18" borderId="8" applyAlignment="1" applyProtection="1" pivotButton="0" quotePrefix="0" xfId="0">
      <alignment horizontal="left" vertical="center"/>
      <protection locked="1" hidden="1"/>
    </xf>
    <xf numFmtId="2" fontId="42" fillId="0" borderId="8" applyAlignment="1" applyProtection="1" pivotButton="0" quotePrefix="0" xfId="0">
      <alignment horizontal="center" vertical="center" wrapText="1"/>
      <protection locked="1" hidden="1"/>
    </xf>
    <xf numFmtId="0" fontId="36" fillId="12" borderId="1" applyAlignment="1" pivotButton="0" quotePrefix="0" xfId="0">
      <alignment horizontal="center" vertical="center"/>
    </xf>
    <xf numFmtId="0" fontId="34" fillId="0" borderId="0" applyAlignment="1" pivotButton="0" quotePrefix="0" xfId="0">
      <alignment vertical="center"/>
    </xf>
    <xf numFmtId="0" fontId="35" fillId="0" borderId="1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15" fontId="34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left" vertical="center"/>
    </xf>
    <xf numFmtId="9" fontId="34" fillId="0" borderId="0" applyAlignment="1" pivotButton="0" quotePrefix="0" xfId="1">
      <alignment horizontal="center" vertical="center"/>
    </xf>
    <xf numFmtId="0" fontId="1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center" vertical="center"/>
    </xf>
    <xf numFmtId="9" fontId="0" fillId="0" borderId="0" applyAlignment="1" pivotButton="0" quotePrefix="0" xfId="1">
      <alignment horizontal="center"/>
    </xf>
    <xf numFmtId="2" fontId="42" fillId="18" borderId="8" applyAlignment="1" applyProtection="1" pivotButton="0" quotePrefix="0" xfId="3">
      <alignment horizontal="right" vertical="center"/>
      <protection locked="1" hidden="1"/>
    </xf>
    <xf numFmtId="2" fontId="37" fillId="0" borderId="0" applyAlignment="1" applyProtection="1" pivotButton="0" quotePrefix="0" xfId="0">
      <alignment horizontal="center" vertical="center"/>
      <protection locked="1" hidden="1"/>
    </xf>
    <xf numFmtId="0" fontId="12" fillId="15" borderId="1" applyAlignment="1" pivotButton="0" quotePrefix="0" xfId="0">
      <alignment horizontal="center" vertical="center"/>
    </xf>
    <xf numFmtId="2" fontId="12" fillId="15" borderId="1" applyAlignment="1" pivotButton="0" quotePrefix="0" xfId="0">
      <alignment horizontal="center" vertical="center"/>
    </xf>
    <xf numFmtId="1" fontId="12" fillId="15" borderId="1" applyAlignment="1" pivotButton="0" quotePrefix="0" xfId="0">
      <alignment horizontal="center" vertical="center"/>
    </xf>
    <xf numFmtId="15" fontId="35" fillId="15" borderId="1" applyAlignment="1" pivotButton="0" quotePrefix="0" xfId="0">
      <alignment horizontal="center" vertical="center"/>
    </xf>
    <xf numFmtId="0" fontId="35" fillId="15" borderId="1" applyAlignment="1" pivotButton="0" quotePrefix="0" xfId="0">
      <alignment horizontal="center" vertical="center"/>
    </xf>
    <xf numFmtId="15" fontId="5" fillId="15" borderId="1" applyAlignment="1" pivotButton="0" quotePrefix="0" xfId="0">
      <alignment horizontal="center" vertical="center"/>
    </xf>
    <xf numFmtId="2" fontId="38" fillId="0" borderId="1" applyAlignment="1" applyProtection="1" pivotButton="0" quotePrefix="0" xfId="3">
      <alignment horizontal="center" vertical="center" shrinkToFit="1"/>
      <protection locked="1" hidden="1"/>
    </xf>
    <xf numFmtId="2" fontId="42" fillId="18" borderId="8" applyAlignment="1" applyProtection="1" pivotButton="0" quotePrefix="0" xfId="0">
      <alignment horizontal="center" vertical="center"/>
      <protection locked="1" hidden="1"/>
    </xf>
    <xf numFmtId="2" fontId="42" fillId="0" borderId="8" applyAlignment="1" applyProtection="1" pivotButton="0" quotePrefix="0" xfId="0">
      <alignment horizontal="center" vertical="center"/>
      <protection locked="1" hidden="1"/>
    </xf>
    <xf numFmtId="0" fontId="17" fillId="0" borderId="8" applyAlignment="1" applyProtection="1" pivotButton="0" quotePrefix="0" xfId="0">
      <alignment horizontal="center"/>
      <protection locked="1" hidden="1"/>
    </xf>
    <xf numFmtId="15" fontId="18" fillId="0" borderId="0" applyAlignment="1" pivotButton="0" quotePrefix="0" xfId="0">
      <alignment horizontal="center" vertical="center"/>
    </xf>
    <xf numFmtId="1" fontId="18" fillId="0" borderId="0" applyAlignment="1" pivotButton="0" quotePrefix="0" xfId="0">
      <alignment horizontal="center" vertical="center"/>
    </xf>
    <xf numFmtId="2" fontId="18" fillId="0" borderId="0" applyAlignment="1" pivotButton="0" quotePrefix="0" xfId="0">
      <alignment horizontal="center" vertical="center"/>
    </xf>
    <xf numFmtId="0" fontId="15" fillId="0" borderId="0" pivotButton="0" quotePrefix="0" xfId="0"/>
    <xf numFmtId="0" fontId="44" fillId="0" borderId="0" pivotButton="0" quotePrefix="0" xfId="0"/>
    <xf numFmtId="0" fontId="17" fillId="0" borderId="0" pivotButton="0" quotePrefix="0" xfId="0"/>
    <xf numFmtId="1" fontId="42" fillId="18" borderId="8" applyAlignment="1" applyProtection="1" pivotButton="0" quotePrefix="1" xfId="0">
      <alignment horizontal="center" vertical="center"/>
      <protection locked="1" hidden="1"/>
    </xf>
    <xf numFmtId="15" fontId="11" fillId="0" borderId="0" applyAlignment="1" pivotButton="0" quotePrefix="0" xfId="0">
      <alignment horizontal="center" vertical="center"/>
    </xf>
    <xf numFmtId="1" fontId="5" fillId="20" borderId="9" applyAlignment="1" pivotButton="0" quotePrefix="0" xfId="1">
      <alignment horizontal="center" vertical="center"/>
    </xf>
    <xf numFmtId="1" fontId="0" fillId="0" borderId="0" applyAlignment="1" pivotButton="0" quotePrefix="0" xfId="0">
      <alignment horizontal="center" vertical="center"/>
    </xf>
    <xf numFmtId="2" fontId="3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2" fontId="0" fillId="0" borderId="0" pivotButton="0" quotePrefix="0" xfId="0"/>
    <xf numFmtId="49" fontId="0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2" fontId="17" fillId="0" borderId="8" applyAlignment="1" applyProtection="1" pivotButton="0" quotePrefix="0" xfId="0">
      <alignment horizontal="right"/>
      <protection locked="1" hidden="1"/>
    </xf>
    <xf numFmtId="1" fontId="17" fillId="0" borderId="8" applyAlignment="1" applyProtection="1" pivotButton="0" quotePrefix="0" xfId="0">
      <alignment horizontal="center" vertical="center"/>
      <protection locked="1" hidden="1"/>
    </xf>
    <xf numFmtId="2" fontId="17" fillId="0" borderId="8" applyAlignment="1" applyProtection="1" pivotButton="0" quotePrefix="0" xfId="0">
      <alignment horizontal="right" vertical="center"/>
      <protection locked="1" hidden="1"/>
    </xf>
    <xf numFmtId="22" fontId="0" fillId="0" borderId="0" pivotButton="0" quotePrefix="0" xfId="0"/>
    <xf numFmtId="0" fontId="5" fillId="15" borderId="8" applyAlignment="1" pivotButton="0" quotePrefix="0" xfId="0">
      <alignment horizontal="center" vertical="center"/>
    </xf>
    <xf numFmtId="0" fontId="5" fillId="15" borderId="3" applyAlignment="1" pivotButton="0" quotePrefix="0" xfId="0">
      <alignment horizontal="center" vertical="center"/>
    </xf>
    <xf numFmtId="49" fontId="5" fillId="15" borderId="8" applyAlignment="1" pivotButton="0" quotePrefix="0" xfId="0">
      <alignment horizontal="center" vertical="center"/>
    </xf>
    <xf numFmtId="15" fontId="5" fillId="15" borderId="8" applyAlignment="1" pivotButton="0" quotePrefix="0" xfId="0">
      <alignment horizontal="center" vertical="center"/>
    </xf>
    <xf numFmtId="1" fontId="5" fillId="15" borderId="8" applyAlignment="1" pivotButton="0" quotePrefix="0" xfId="0">
      <alignment horizontal="center" vertical="center"/>
    </xf>
    <xf numFmtId="2" fontId="5" fillId="15" borderId="8" applyAlignment="1" pivotButton="0" quotePrefix="0" xfId="3">
      <alignment horizontal="center" vertical="center"/>
    </xf>
    <xf numFmtId="2" fontId="5" fillId="15" borderId="8" applyAlignment="1" pivotButton="0" quotePrefix="0" xfId="0">
      <alignment horizontal="center" vertical="center"/>
    </xf>
    <xf numFmtId="1" fontId="5" fillId="12" borderId="9" applyAlignment="1" pivotButton="0" quotePrefix="0" xfId="1">
      <alignment horizontal="center" vertical="center"/>
    </xf>
    <xf numFmtId="9" fontId="5" fillId="12" borderId="8" applyAlignment="1" pivotButton="0" quotePrefix="0" xfId="1">
      <alignment horizontal="center" vertical="center"/>
    </xf>
    <xf numFmtId="0" fontId="5" fillId="12" borderId="9" applyAlignment="1" pivotButton="0" quotePrefix="0" xfId="0">
      <alignment horizontal="center" vertical="center"/>
    </xf>
    <xf numFmtId="15" fontId="19" fillId="12" borderId="4" applyAlignment="1" pivotButton="0" quotePrefix="0" xfId="0">
      <alignment horizontal="center" vertical="center"/>
    </xf>
    <xf numFmtId="18" fontId="35" fillId="15" borderId="1" applyAlignment="1" pivotButton="0" quotePrefix="0" xfId="0">
      <alignment horizontal="center" vertical="center"/>
    </xf>
    <xf numFmtId="9" fontId="35" fillId="15" borderId="1" applyAlignment="1" pivotButton="0" quotePrefix="0" xfId="1">
      <alignment horizontal="center" vertical="center"/>
    </xf>
    <xf numFmtId="15" fontId="35" fillId="15" borderId="1" applyAlignment="1" pivotButton="0" quotePrefix="0" xfId="1">
      <alignment horizontal="center" vertical="center"/>
    </xf>
    <xf numFmtId="9" fontId="5" fillId="15" borderId="1" applyAlignment="1" pivotButton="0" quotePrefix="0" xfId="1">
      <alignment horizontal="center" vertical="center"/>
    </xf>
    <xf numFmtId="2" fontId="35" fillId="15" borderId="1" applyAlignment="1" pivotButton="0" quotePrefix="0" xfId="1">
      <alignment horizontal="center" vertical="center"/>
    </xf>
    <xf numFmtId="1" fontId="5" fillId="15" borderId="1" applyAlignment="1" pivotButton="0" quotePrefix="0" xfId="1">
      <alignment horizontal="center" vertical="center"/>
    </xf>
    <xf numFmtId="0" fontId="20" fillId="12" borderId="1" applyAlignment="1" pivotButton="0" quotePrefix="0" xfId="0">
      <alignment horizontal="center" vertical="center"/>
    </xf>
    <xf numFmtId="0" fontId="19" fillId="15" borderId="1" applyAlignment="1" pivotButton="0" quotePrefix="0" xfId="0">
      <alignment horizontal="center" vertical="center"/>
    </xf>
    <xf numFmtId="2" fontId="19" fillId="15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16" fontId="18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2" fontId="18" fillId="0" borderId="0" applyAlignment="1" pivotButton="0" quotePrefix="0" xfId="3">
      <alignment horizontal="center" vertical="center"/>
    </xf>
    <xf numFmtId="2" fontId="1" fillId="0" borderId="0" applyAlignment="1" pivotButton="0" quotePrefix="0" xfId="3">
      <alignment horizontal="center" vertical="center"/>
    </xf>
    <xf numFmtId="164" fontId="38" fillId="10" borderId="1" applyAlignment="1" applyProtection="1" pivotButton="0" quotePrefix="0" xfId="3">
      <alignment horizontal="center" vertical="center" shrinkToFit="1"/>
      <protection locked="1" hidden="1"/>
    </xf>
    <xf numFmtId="164" fontId="35" fillId="15" borderId="1" applyAlignment="1" pivotButton="0" quotePrefix="0" xfId="0">
      <alignment horizontal="center" vertical="center"/>
    </xf>
    <xf numFmtId="164" fontId="34" fillId="0" borderId="0" applyAlignment="1" pivotButton="0" quotePrefix="0" xfId="0">
      <alignment horizontal="center" vertical="center"/>
    </xf>
    <xf numFmtId="0" fontId="38" fillId="0" borderId="0" applyAlignment="1" applyProtection="1" pivotButton="0" quotePrefix="0" xfId="2">
      <alignment horizontal="center" vertical="center"/>
      <protection locked="1" hidden="1"/>
    </xf>
    <xf numFmtId="1" fontId="32" fillId="0" borderId="0" applyAlignment="1" pivotButton="0" quotePrefix="0" xfId="0">
      <alignment horizontal="center" vertical="center"/>
    </xf>
    <xf numFmtId="165" fontId="23" fillId="0" borderId="0" applyAlignment="1" pivotButton="0" quotePrefix="0" xfId="0">
      <alignment horizontal="center"/>
    </xf>
    <xf numFmtId="166" fontId="5" fillId="15" borderId="8" applyAlignment="1" pivotButton="0" quotePrefix="0" xfId="0">
      <alignment horizontal="center" vertical="center"/>
    </xf>
    <xf numFmtId="0" fontId="26" fillId="12" borderId="1" applyAlignment="1" pivotButton="0" quotePrefix="0" xfId="0">
      <alignment horizontal="center" vertical="center"/>
    </xf>
    <xf numFmtId="49" fontId="24" fillId="15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24" fillId="0" borderId="1" applyAlignment="1" pivotButton="0" quotePrefix="0" xfId="0">
      <alignment horizontal="center" vertical="center"/>
    </xf>
    <xf numFmtId="49" fontId="5" fillId="15" borderId="1" applyAlignment="1" pivotButton="0" quotePrefix="0" xfId="0">
      <alignment horizontal="center" vertical="center"/>
    </xf>
    <xf numFmtId="0" fontId="24" fillId="15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4" fontId="23" fillId="0" borderId="0" applyAlignment="1" pivotButton="0" quotePrefix="0" xfId="0">
      <alignment horizontal="center" vertical="center"/>
    </xf>
    <xf numFmtId="1" fontId="23" fillId="0" borderId="0" applyAlignment="1" pivotButton="0" quotePrefix="0" xfId="0">
      <alignment horizontal="center" vertical="center"/>
    </xf>
    <xf numFmtId="2" fontId="23" fillId="0" borderId="0" applyAlignment="1" pivotButton="0" quotePrefix="0" xfId="0">
      <alignment horizontal="center" vertical="center"/>
    </xf>
    <xf numFmtId="164" fontId="23" fillId="0" borderId="0" applyAlignment="1" pivotButton="0" quotePrefix="0" xfId="0">
      <alignment horizontal="center" vertical="center"/>
    </xf>
    <xf numFmtId="0" fontId="5" fillId="15" borderId="1" applyAlignment="1" pivotButton="0" quotePrefix="0" xfId="0">
      <alignment horizontal="center" vertical="center"/>
    </xf>
    <xf numFmtId="49" fontId="5" fillId="15" borderId="1" applyAlignment="1" pivotButton="0" quotePrefix="0" xfId="1">
      <alignment horizontal="center" vertical="center"/>
    </xf>
    <xf numFmtId="15" fontId="5" fillId="15" borderId="1" applyAlignment="1" pivotButton="0" quotePrefix="0" xfId="1">
      <alignment horizontal="center" vertical="center"/>
    </xf>
    <xf numFmtId="2" fontId="5" fillId="15" borderId="1" applyAlignment="1" pivotButton="0" quotePrefix="0" xfId="1">
      <alignment horizontal="center" vertical="center"/>
    </xf>
    <xf numFmtId="2" fontId="5" fillId="15" borderId="7" applyAlignment="1" pivotButton="0" quotePrefix="0" xfId="1">
      <alignment horizontal="center" vertical="center"/>
    </xf>
    <xf numFmtId="0" fontId="5" fillId="15" borderId="0" applyAlignment="1" pivotButton="0" quotePrefix="0" xfId="0">
      <alignment horizontal="center" vertical="center"/>
    </xf>
    <xf numFmtId="49" fontId="5" fillId="15" borderId="0" applyAlignment="1" pivotButton="0" quotePrefix="0" xfId="0">
      <alignment horizontal="center" vertical="center"/>
    </xf>
    <xf numFmtId="18" fontId="5" fillId="15" borderId="1" applyAlignment="1" pivotButton="0" quotePrefix="0" xfId="0">
      <alignment horizontal="center" vertical="center"/>
    </xf>
    <xf numFmtId="0" fontId="13" fillId="12" borderId="1" applyAlignment="1" pivotButton="0" quotePrefix="0" xfId="0">
      <alignment horizontal="center" vertical="center"/>
    </xf>
    <xf numFmtId="2" fontId="11" fillId="0" borderId="0" applyAlignment="1" pivotButton="0" quotePrefix="0" xfId="0">
      <alignment horizontal="center" vertical="center"/>
    </xf>
    <xf numFmtId="1" fontId="11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37" fillId="10" borderId="1" applyAlignment="1" applyProtection="1" pivotButton="0" quotePrefix="0" xfId="0">
      <alignment horizontal="center" vertical="center" wrapText="1"/>
      <protection locked="1" hidden="1"/>
    </xf>
    <xf numFmtId="0" fontId="42" fillId="18" borderId="8" applyAlignment="1" applyProtection="1" pivotButton="0" quotePrefix="0" xfId="0">
      <alignment horizontal="center" vertical="center"/>
      <protection locked="1" hidden="1"/>
    </xf>
    <xf numFmtId="0" fontId="31" fillId="14" borderId="1" applyAlignment="1" pivotButton="0" quotePrefix="0" xfId="0">
      <alignment horizontal="center" vertical="center"/>
    </xf>
    <xf numFmtId="0" fontId="27" fillId="11" borderId="1" applyAlignment="1" applyProtection="1" pivotButton="0" quotePrefix="0" xfId="0">
      <alignment horizontal="center" vertical="center"/>
      <protection locked="1" hidden="1"/>
    </xf>
    <xf numFmtId="167" fontId="38" fillId="0" borderId="1" applyAlignment="1" applyProtection="1" pivotButton="0" quotePrefix="0" xfId="3">
      <alignment horizontal="center" vertical="center" shrinkToFit="1"/>
      <protection locked="1" hidden="1"/>
    </xf>
    <xf numFmtId="167" fontId="38" fillId="0" borderId="0" applyAlignment="1" applyProtection="1" pivotButton="0" quotePrefix="0" xfId="3">
      <alignment horizontal="center" vertical="center" shrinkToFit="1"/>
      <protection locked="1" hidden="1"/>
    </xf>
    <xf numFmtId="168" fontId="37" fillId="11" borderId="1" applyAlignment="1" applyProtection="1" pivotButton="0" quotePrefix="0" xfId="0">
      <alignment horizontal="center" vertical="center"/>
      <protection locked="1" hidden="1"/>
    </xf>
    <xf numFmtId="169" fontId="17" fillId="0" borderId="8" applyAlignment="1" applyProtection="1" pivotButton="0" quotePrefix="0" xfId="0">
      <alignment horizontal="center"/>
      <protection locked="1" hidden="1"/>
    </xf>
    <xf numFmtId="170" fontId="42" fillId="18" borderId="8" applyAlignment="1" applyProtection="1" pivotButton="0" quotePrefix="0" xfId="3">
      <alignment horizontal="center" vertical="center"/>
      <protection locked="1" hidden="1"/>
    </xf>
    <xf numFmtId="169" fontId="30" fillId="10" borderId="8" applyAlignment="1" applyProtection="1" pivotButton="0" quotePrefix="0" xfId="0">
      <alignment horizontal="center" vertical="center" wrapText="1"/>
      <protection locked="1" hidden="1"/>
    </xf>
    <xf numFmtId="167" fontId="37" fillId="0" borderId="0" applyAlignment="1" applyProtection="1" pivotButton="0" quotePrefix="0" xfId="0">
      <alignment horizontal="center" vertical="center"/>
      <protection locked="1" hidden="1"/>
    </xf>
    <xf numFmtId="171" fontId="38" fillId="0" borderId="1" applyAlignment="1" applyProtection="1" pivotButton="0" quotePrefix="0" xfId="3">
      <alignment horizontal="center" vertical="center" shrinkToFit="1"/>
      <protection locked="1" hidden="1"/>
    </xf>
    <xf numFmtId="168" fontId="27" fillId="11" borderId="1" applyAlignment="1" applyProtection="1" pivotButton="0" quotePrefix="0" xfId="0">
      <alignment horizontal="center" vertical="center"/>
      <protection locked="1" hidden="1"/>
    </xf>
    <xf numFmtId="169" fontId="28" fillId="0" borderId="1" applyAlignment="1" applyProtection="1" pivotButton="0" quotePrefix="0" xfId="0">
      <alignment horizontal="center"/>
      <protection locked="1" hidden="1"/>
    </xf>
    <xf numFmtId="169" fontId="27" fillId="10" borderId="1" applyAlignment="1" applyProtection="1" pivotButton="0" quotePrefix="0" xfId="0">
      <alignment horizontal="center" vertical="center"/>
      <protection locked="1" hidden="1"/>
    </xf>
    <xf numFmtId="172" fontId="27" fillId="13" borderId="0" applyAlignment="1" applyProtection="1" pivotButton="0" quotePrefix="0" xfId="3">
      <alignment horizontal="center"/>
      <protection locked="1" hidden="1"/>
    </xf>
    <xf numFmtId="169" fontId="15" fillId="0" borderId="1" applyAlignment="1" applyProtection="1" pivotButton="0" quotePrefix="0" xfId="0">
      <alignment horizontal="center"/>
      <protection locked="1" hidden="1"/>
    </xf>
    <xf numFmtId="172" fontId="31" fillId="14" borderId="1" applyAlignment="1" applyProtection="1" pivotButton="0" quotePrefix="0" xfId="0">
      <alignment horizontal="center" vertical="center"/>
      <protection locked="1" hidden="1"/>
    </xf>
    <xf numFmtId="172" fontId="31" fillId="0" borderId="1" applyAlignment="1" applyProtection="1" pivotButton="0" quotePrefix="0" xfId="0">
      <alignment horizontal="center" vertical="center"/>
      <protection locked="1" hidden="1"/>
    </xf>
    <xf numFmtId="172" fontId="31" fillId="0" borderId="1" applyAlignment="1" applyProtection="1" pivotButton="0" quotePrefix="0" xfId="312">
      <alignment horizontal="center" vertical="center"/>
      <protection locked="1" hidden="1"/>
    </xf>
    <xf numFmtId="172" fontId="34" fillId="0" borderId="0" applyAlignment="1" pivotButton="0" quotePrefix="0" xfId="3">
      <alignment horizontal="center" vertical="center"/>
    </xf>
    <xf numFmtId="168" fontId="36" fillId="12" borderId="1" applyAlignment="1" pivotButton="0" quotePrefix="0" xfId="0">
      <alignment horizontal="center" vertical="center"/>
    </xf>
    <xf numFmtId="173" fontId="35" fillId="0" borderId="1" applyAlignment="1" pivotButton="0" quotePrefix="0" xfId="0">
      <alignment horizontal="center" vertical="center"/>
    </xf>
    <xf numFmtId="173" fontId="35" fillId="0" borderId="0" applyAlignment="1" pivotButton="0" quotePrefix="0" xfId="0">
      <alignment horizontal="center" vertical="center"/>
    </xf>
    <xf numFmtId="172" fontId="35" fillId="15" borderId="1" applyAlignment="1" pivotButton="0" quotePrefix="0" xfId="3">
      <alignment horizontal="center" vertical="center"/>
    </xf>
    <xf numFmtId="168" fontId="26" fillId="12" borderId="1" applyAlignment="1" pivotButton="0" quotePrefix="0" xfId="0">
      <alignment horizontal="center" vertical="center"/>
    </xf>
    <xf numFmtId="173" fontId="24" fillId="0" borderId="1" applyAlignment="1" pivotButton="0" quotePrefix="0" xfId="0">
      <alignment horizontal="center" vertical="center"/>
    </xf>
    <xf numFmtId="173" fontId="24" fillId="0" borderId="0" applyAlignment="1" pivotButton="0" quotePrefix="0" xfId="0">
      <alignment horizontal="center" vertical="center"/>
    </xf>
    <xf numFmtId="173" fontId="18" fillId="0" borderId="0" applyAlignment="1" pivotButton="0" quotePrefix="0" xfId="0">
      <alignment horizontal="center" vertical="center"/>
    </xf>
    <xf numFmtId="168" fontId="20" fillId="12" borderId="1" applyAlignment="1" pivotButton="0" quotePrefix="0" xfId="0">
      <alignment horizontal="center" vertical="center"/>
    </xf>
    <xf numFmtId="173" fontId="19" fillId="0" borderId="1" applyAlignment="1" pivotButton="0" quotePrefix="0" xfId="0">
      <alignment horizontal="center" vertical="center"/>
    </xf>
    <xf numFmtId="173" fontId="19" fillId="0" borderId="0" applyAlignment="1" pivotButton="0" quotePrefix="0" xfId="0">
      <alignment horizontal="center" vertical="center"/>
    </xf>
    <xf numFmtId="173" fontId="11" fillId="0" borderId="0" applyAlignment="1" pivotButton="0" quotePrefix="0" xfId="0">
      <alignment horizontal="center"/>
    </xf>
    <xf numFmtId="168" fontId="13" fillId="12" borderId="1" applyAlignment="1" pivotButton="0" quotePrefix="0" xfId="0">
      <alignment horizontal="center" vertical="center"/>
    </xf>
    <xf numFmtId="173" fontId="12" fillId="0" borderId="1" applyAlignment="1" pivotButton="0" quotePrefix="0" xfId="0">
      <alignment horizontal="center" vertical="center"/>
    </xf>
    <xf numFmtId="173" fontId="12" fillId="0" borderId="0" applyAlignment="1" pivotButton="0" quotePrefix="0" xfId="0">
      <alignment horizontal="center" vertical="center"/>
    </xf>
    <xf numFmtId="0" fontId="37" fillId="11" borderId="1" applyAlignment="1" applyProtection="1" pivotButton="0" quotePrefix="0" xfId="0">
      <alignment horizontal="center" vertical="center" wrapText="1"/>
      <protection locked="1" hidden="1"/>
    </xf>
    <xf numFmtId="0" fontId="0" fillId="0" borderId="6" applyProtection="1" pivotButton="0" quotePrefix="0" xfId="0">
      <protection locked="1" hidden="1"/>
    </xf>
    <xf numFmtId="0" fontId="38" fillId="10" borderId="1" applyAlignment="1" applyProtection="1" pivotButton="0" quotePrefix="0" xfId="0">
      <alignment horizontal="center" vertical="center" shrinkToFit="1"/>
      <protection locked="1" hidden="1"/>
    </xf>
    <xf numFmtId="0" fontId="0" fillId="0" borderId="9" applyProtection="1" pivotButton="0" quotePrefix="0" xfId="0">
      <protection locked="1" hidden="1"/>
    </xf>
    <xf numFmtId="174" fontId="42" fillId="18" borderId="1" applyAlignment="1" applyProtection="1" pivotButton="0" quotePrefix="0" xfId="0">
      <alignment horizontal="center" vertical="center"/>
      <protection locked="1" hidden="1"/>
    </xf>
    <xf numFmtId="0" fontId="37" fillId="10" borderId="1" applyAlignment="1" applyProtection="1" pivotButton="0" quotePrefix="0" xfId="0">
      <alignment horizontal="center" vertical="center" wrapText="1"/>
      <protection locked="1" hidden="1"/>
    </xf>
    <xf numFmtId="0" fontId="40" fillId="0" borderId="1" applyAlignment="1" applyProtection="1" pivotButton="0" quotePrefix="0" xfId="0">
      <alignment horizontal="center"/>
      <protection locked="1" hidden="1"/>
    </xf>
    <xf numFmtId="0" fontId="0" fillId="0" borderId="12" applyProtection="1" pivotButton="0" quotePrefix="0" xfId="0">
      <protection locked="1" hidden="1"/>
    </xf>
    <xf numFmtId="0" fontId="42" fillId="18" borderId="8" applyAlignment="1" applyProtection="1" pivotButton="0" quotePrefix="0" xfId="0">
      <alignment horizontal="center" vertical="center"/>
      <protection locked="1" hidden="1"/>
    </xf>
    <xf numFmtId="0" fontId="0" fillId="0" borderId="1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37" fillId="0" borderId="5" applyAlignment="1" applyProtection="1" pivotButton="0" quotePrefix="0" xfId="0">
      <alignment horizontal="left" vertical="center"/>
      <protection locked="1" hidden="1"/>
    </xf>
    <xf numFmtId="0" fontId="0" fillId="0" borderId="5" applyProtection="1" pivotButton="0" quotePrefix="0" xfId="0">
      <protection locked="1" hidden="1"/>
    </xf>
    <xf numFmtId="0" fontId="42" fillId="18" borderId="8" applyAlignment="1" applyProtection="1" pivotButton="0" quotePrefix="0" xfId="0">
      <alignment horizontal="center" vertical="center" wrapText="1"/>
      <protection locked="1" hidden="1"/>
    </xf>
    <xf numFmtId="0" fontId="27" fillId="11" borderId="1" applyAlignment="1" applyProtection="1" pivotButton="0" quotePrefix="0" xfId="0">
      <alignment horizontal="center" vertical="center"/>
      <protection locked="1" hidden="1"/>
    </xf>
    <xf numFmtId="0" fontId="27" fillId="11" borderId="1" applyAlignment="1" applyProtection="1" pivotButton="0" quotePrefix="0" xfId="0">
      <alignment horizontal="center" vertical="center" wrapText="1"/>
      <protection locked="1" hidden="1"/>
    </xf>
    <xf numFmtId="0" fontId="31" fillId="14" borderId="1" applyAlignment="1" pivotButton="0" quotePrefix="0" xfId="0">
      <alignment horizontal="center" vertical="center"/>
    </xf>
    <xf numFmtId="0" fontId="0" fillId="0" borderId="9" pivotButton="0" quotePrefix="0" xfId="0"/>
    <xf numFmtId="0" fontId="32" fillId="14" borderId="1" applyAlignment="1" applyProtection="1" pivotButton="0" quotePrefix="0" xfId="0">
      <alignment horizontal="center" vertical="center" shrinkToFit="1"/>
      <protection locked="1" hidden="1"/>
    </xf>
    <xf numFmtId="0" fontId="29" fillId="10" borderId="1" applyAlignment="1" applyProtection="1" pivotButton="0" quotePrefix="0" xfId="0">
      <alignment horizontal="center" vertical="center" shrinkToFit="1"/>
      <protection locked="1" hidden="1"/>
    </xf>
    <xf numFmtId="49" fontId="31" fillId="14" borderId="1" applyAlignment="1" applyProtection="1" pivotButton="0" quotePrefix="0" xfId="0">
      <alignment horizontal="center" vertical="center" wrapText="1"/>
      <protection locked="1" hidden="1"/>
    </xf>
    <xf numFmtId="167" fontId="38" fillId="0" borderId="1" applyAlignment="1" applyProtection="1" pivotButton="0" quotePrefix="0" xfId="3">
      <alignment horizontal="center" vertical="center" shrinkToFit="1"/>
      <protection locked="1" hidden="1"/>
    </xf>
    <xf numFmtId="167" fontId="38" fillId="0" borderId="0" applyAlignment="1" applyProtection="1" pivotButton="0" quotePrefix="0" xfId="3">
      <alignment horizontal="center" vertical="center" shrinkToFit="1"/>
      <protection locked="1" hidden="1"/>
    </xf>
    <xf numFmtId="168" fontId="37" fillId="11" borderId="1" applyAlignment="1" applyProtection="1" pivotButton="0" quotePrefix="0" xfId="0">
      <alignment horizontal="center" vertical="center"/>
      <protection locked="1" hidden="1"/>
    </xf>
    <xf numFmtId="169" fontId="17" fillId="0" borderId="8" applyAlignment="1" applyProtection="1" pivotButton="0" quotePrefix="0" xfId="0">
      <alignment horizontal="center"/>
      <protection locked="1" hidden="1"/>
    </xf>
    <xf numFmtId="170" fontId="42" fillId="18" borderId="8" applyAlignment="1" applyProtection="1" pivotButton="0" quotePrefix="0" xfId="3">
      <alignment horizontal="center" vertical="center"/>
      <protection locked="1" hidden="1"/>
    </xf>
    <xf numFmtId="169" fontId="30" fillId="10" borderId="8" applyAlignment="1" applyProtection="1" pivotButton="0" quotePrefix="0" xfId="0">
      <alignment horizontal="center" vertical="center" wrapText="1"/>
      <protection locked="1" hidden="1"/>
    </xf>
    <xf numFmtId="167" fontId="37" fillId="0" borderId="0" applyAlignment="1" applyProtection="1" pivotButton="0" quotePrefix="0" xfId="0">
      <alignment horizontal="center" vertical="center"/>
      <protection locked="1" hidden="1"/>
    </xf>
    <xf numFmtId="171" fontId="38" fillId="0" borderId="1" applyAlignment="1" applyProtection="1" pivotButton="0" quotePrefix="0" xfId="3">
      <alignment horizontal="center" vertical="center" shrinkToFit="1"/>
      <protection locked="1" hidden="1"/>
    </xf>
    <xf numFmtId="164" fontId="38" fillId="10" borderId="1" applyAlignment="1" applyProtection="1" pivotButton="0" quotePrefix="0" xfId="3">
      <alignment horizontal="center" vertical="center" shrinkToFit="1"/>
      <protection locked="1" hidden="1"/>
    </xf>
    <xf numFmtId="168" fontId="27" fillId="11" borderId="1" applyAlignment="1" applyProtection="1" pivotButton="0" quotePrefix="0" xfId="0">
      <alignment horizontal="center" vertical="center"/>
      <protection locked="1" hidden="1"/>
    </xf>
    <xf numFmtId="169" fontId="28" fillId="0" borderId="1" applyAlignment="1" applyProtection="1" pivotButton="0" quotePrefix="0" xfId="0">
      <alignment horizontal="center"/>
      <protection locked="1" hidden="1"/>
    </xf>
    <xf numFmtId="169" fontId="27" fillId="10" borderId="1" applyAlignment="1" applyProtection="1" pivotButton="0" quotePrefix="0" xfId="0">
      <alignment horizontal="center" vertical="center"/>
      <protection locked="1" hidden="1"/>
    </xf>
    <xf numFmtId="172" fontId="27" fillId="13" borderId="0" applyAlignment="1" applyProtection="1" pivotButton="0" quotePrefix="0" xfId="3">
      <alignment horizontal="center"/>
      <protection locked="1" hidden="1"/>
    </xf>
    <xf numFmtId="169" fontId="15" fillId="0" borderId="1" applyAlignment="1" applyProtection="1" pivotButton="0" quotePrefix="0" xfId="0">
      <alignment horizontal="center"/>
      <protection locked="1" hidden="1"/>
    </xf>
    <xf numFmtId="172" fontId="31" fillId="14" borderId="1" applyAlignment="1" applyProtection="1" pivotButton="0" quotePrefix="0" xfId="0">
      <alignment horizontal="center" vertical="center"/>
      <protection locked="1" hidden="1"/>
    </xf>
    <xf numFmtId="172" fontId="31" fillId="0" borderId="1" applyAlignment="1" applyProtection="1" pivotButton="0" quotePrefix="0" xfId="0">
      <alignment horizontal="center" vertical="center"/>
      <protection locked="1" hidden="1"/>
    </xf>
    <xf numFmtId="172" fontId="31" fillId="0" borderId="1" applyAlignment="1" applyProtection="1" pivotButton="0" quotePrefix="0" xfId="312">
      <alignment horizontal="center" vertical="center"/>
      <protection locked="1" hidden="1"/>
    </xf>
    <xf numFmtId="172" fontId="34" fillId="0" borderId="0" applyAlignment="1" pivotButton="0" quotePrefix="0" xfId="3">
      <alignment horizontal="center" vertical="center"/>
    </xf>
    <xf numFmtId="168" fontId="36" fillId="12" borderId="1" applyAlignment="1" pivotButton="0" quotePrefix="0" xfId="0">
      <alignment horizontal="center" vertical="center"/>
    </xf>
    <xf numFmtId="173" fontId="35" fillId="0" borderId="1" applyAlignment="1" pivotButton="0" quotePrefix="0" xfId="0">
      <alignment horizontal="center" vertical="center"/>
    </xf>
    <xf numFmtId="164" fontId="35" fillId="15" borderId="1" applyAlignment="1" pivotButton="0" quotePrefix="0" xfId="0">
      <alignment horizontal="center" vertical="center"/>
    </xf>
    <xf numFmtId="173" fontId="35" fillId="0" borderId="0" applyAlignment="1" pivotButton="0" quotePrefix="0" xfId="0">
      <alignment horizontal="center" vertical="center"/>
    </xf>
    <xf numFmtId="164" fontId="34" fillId="0" borderId="0" applyAlignment="1" pivotButton="0" quotePrefix="0" xfId="0">
      <alignment horizontal="center" vertical="center"/>
    </xf>
    <xf numFmtId="172" fontId="35" fillId="15" borderId="1" applyAlignment="1" pivotButton="0" quotePrefix="0" xfId="3">
      <alignment horizontal="center" vertical="center"/>
    </xf>
    <xf numFmtId="165" fontId="23" fillId="0" borderId="0" applyAlignment="1" pivotButton="0" quotePrefix="0" xfId="0">
      <alignment horizontal="center"/>
    </xf>
    <xf numFmtId="168" fontId="26" fillId="12" borderId="1" applyAlignment="1" pivotButton="0" quotePrefix="0" xfId="0">
      <alignment horizontal="center" vertical="center"/>
    </xf>
    <xf numFmtId="173" fontId="24" fillId="0" borderId="1" applyAlignment="1" pivotButton="0" quotePrefix="0" xfId="0">
      <alignment horizontal="center" vertical="center"/>
    </xf>
    <xf numFmtId="173" fontId="24" fillId="0" borderId="0" applyAlignment="1" pivotButton="0" quotePrefix="0" xfId="0">
      <alignment horizontal="center" vertical="center"/>
    </xf>
    <xf numFmtId="164" fontId="23" fillId="0" borderId="0" applyAlignment="1" pivotButton="0" quotePrefix="0" xfId="0">
      <alignment horizontal="center" vertical="center"/>
    </xf>
    <xf numFmtId="173" fontId="18" fillId="0" borderId="0" applyAlignment="1" pivotButton="0" quotePrefix="0" xfId="0">
      <alignment horizontal="center" vertical="center"/>
    </xf>
    <xf numFmtId="168" fontId="20" fillId="12" borderId="1" applyAlignment="1" pivotButton="0" quotePrefix="0" xfId="0">
      <alignment horizontal="center" vertical="center"/>
    </xf>
    <xf numFmtId="173" fontId="19" fillId="0" borderId="1" applyAlignment="1" pivotButton="0" quotePrefix="0" xfId="0">
      <alignment horizontal="center" vertical="center"/>
    </xf>
    <xf numFmtId="173" fontId="19" fillId="0" borderId="0" applyAlignment="1" pivotButton="0" quotePrefix="0" xfId="0">
      <alignment horizontal="center" vertical="center"/>
    </xf>
    <xf numFmtId="173" fontId="11" fillId="0" borderId="0" applyAlignment="1" pivotButton="0" quotePrefix="0" xfId="0">
      <alignment horizontal="center"/>
    </xf>
    <xf numFmtId="168" fontId="13" fillId="12" borderId="1" applyAlignment="1" pivotButton="0" quotePrefix="0" xfId="0">
      <alignment horizontal="center" vertical="center"/>
    </xf>
    <xf numFmtId="173" fontId="12" fillId="0" borderId="1" applyAlignment="1" pivotButton="0" quotePrefix="0" xfId="0">
      <alignment horizontal="center" vertical="center"/>
    </xf>
    <xf numFmtId="173" fontId="12" fillId="0" borderId="0" applyAlignment="1" pivotButton="0" quotePrefix="0" xfId="0">
      <alignment horizontal="center" vertical="center"/>
    </xf>
    <xf numFmtId="166" fontId="5" fillId="15" borderId="8" applyAlignment="1" pivotButton="0" quotePrefix="0" xfId="0">
      <alignment horizontal="center" vertical="center"/>
    </xf>
    <xf numFmtId="176" fontId="0" fillId="0" borderId="0" applyAlignment="1" pivotButton="0" quotePrefix="0" xfId="0">
      <alignment horizontal="center" vertical="center"/>
    </xf>
    <xf numFmtId="176" fontId="0" fillId="0" borderId="0" applyAlignment="1" pivotButton="0" quotePrefix="0" xfId="0">
      <alignment horizontal="center" vertical="center"/>
    </xf>
    <xf numFmtId="177" fontId="0" fillId="21" borderId="0" applyAlignment="1" pivotButton="0" quotePrefix="0" xfId="0">
      <alignment horizontal="right"/>
    </xf>
    <xf numFmtId="18" fontId="40" fillId="15" borderId="1" applyAlignment="1" pivotButton="0" quotePrefix="0" xfId="0">
      <alignment horizontal="center" vertical="center"/>
    </xf>
    <xf numFmtId="0" fontId="40" fillId="15" borderId="8" applyAlignment="1" pivotButton="0" quotePrefix="0" xfId="0">
      <alignment horizontal="center" vertical="center"/>
    </xf>
    <xf numFmtId="0" fontId="40" fillId="15" borderId="3" applyAlignment="1" pivotButton="0" quotePrefix="0" xfId="0">
      <alignment horizontal="center" vertical="center"/>
    </xf>
    <xf numFmtId="15" fontId="40" fillId="15" borderId="8" applyAlignment="1" pivotButton="0" quotePrefix="0" xfId="0">
      <alignment horizontal="center" vertical="center"/>
    </xf>
    <xf numFmtId="49" fontId="40" fillId="15" borderId="8" applyAlignment="1" pivotButton="0" quotePrefix="0" xfId="0">
      <alignment horizontal="center" vertical="center"/>
    </xf>
    <xf numFmtId="1" fontId="40" fillId="15" borderId="8" applyAlignment="1" pivotButton="0" quotePrefix="0" xfId="0">
      <alignment horizontal="center" vertical="center"/>
    </xf>
    <xf numFmtId="2" fontId="40" fillId="15" borderId="8" applyAlignment="1" pivotButton="0" quotePrefix="0" xfId="0">
      <alignment horizontal="center" vertical="center"/>
    </xf>
    <xf numFmtId="1" fontId="40" fillId="12" borderId="9" applyAlignment="1" pivotButton="0" quotePrefix="0" xfId="0">
      <alignment horizontal="center" vertical="center"/>
    </xf>
    <xf numFmtId="9" fontId="40" fillId="12" borderId="8" applyAlignment="1" pivotButton="0" quotePrefix="0" xfId="0">
      <alignment horizontal="center" vertical="center"/>
    </xf>
    <xf numFmtId="0" fontId="40" fillId="12" borderId="9" applyAlignment="1" pivotButton="0" quotePrefix="0" xfId="0">
      <alignment horizontal="center" vertical="center"/>
    </xf>
    <xf numFmtId="15" fontId="40" fillId="12" borderId="9" applyAlignment="1" pivotButton="0" quotePrefix="0" xfId="0">
      <alignment horizontal="center" vertical="center"/>
    </xf>
    <xf numFmtId="0" fontId="27" fillId="16" borderId="8" applyAlignment="1" pivotButton="0" quotePrefix="0" xfId="0">
      <alignment horizontal="center" vertical="center"/>
    </xf>
    <xf numFmtId="176" fontId="34" fillId="0" borderId="0" applyAlignment="1" pivotButton="0" quotePrefix="0" xfId="0">
      <alignment horizontal="center" vertical="center"/>
    </xf>
    <xf numFmtId="2" fontId="45" fillId="0" borderId="0" pivotButton="0" quotePrefix="0" xfId="0"/>
    <xf numFmtId="166" fontId="40" fillId="15" borderId="8" applyAlignment="1" pivotButton="0" quotePrefix="0" xfId="0">
      <alignment horizontal="center" vertical="center"/>
    </xf>
  </cellXfs>
  <cellStyles count="955">
    <cellStyle name="Normal" xfId="0" builtinId="0"/>
    <cellStyle name="Percent" xfId="1" builtinId="5"/>
    <cellStyle name="Excel Built-in Normal" xfId="2"/>
    <cellStyle name="Comma" xfId="3" builtinId="3"/>
    <cellStyle name="Normal 2" xfId="4"/>
    <cellStyle name="Normal 2 16" xfId="5"/>
    <cellStyle name="Normal 2 10" xfId="6"/>
    <cellStyle name="Normal 2 11" xfId="7"/>
    <cellStyle name="Normal 2 12" xfId="8"/>
    <cellStyle name="Normal 2 13" xfId="9"/>
    <cellStyle name="Normal 2 2" xfId="10"/>
    <cellStyle name="Normal 2 2 10" xfId="11"/>
    <cellStyle name="Normal 2 2 11" xfId="12"/>
    <cellStyle name="Normal 2 2 12" xfId="13"/>
    <cellStyle name="Normal 2 2 2" xfId="14"/>
    <cellStyle name="Normal 2 2 2 10" xfId="15"/>
    <cellStyle name="Normal 2 2 2 11" xfId="16"/>
    <cellStyle name="Normal 2 2 2 12" xfId="17"/>
    <cellStyle name="Normal 2 2 2 2" xfId="18"/>
    <cellStyle name="Normal 2 2 2 3" xfId="19"/>
    <cellStyle name="Normal 2 2 2 4" xfId="20"/>
    <cellStyle name="Normal 2 2 2 5" xfId="21"/>
    <cellStyle name="Normal 2 2 2 6" xfId="22"/>
    <cellStyle name="Normal 2 2 2 7" xfId="23"/>
    <cellStyle name="Normal 2 2 2 8" xfId="24"/>
    <cellStyle name="Normal 2 2 2 9" xfId="25"/>
    <cellStyle name="Normal 2 2 3" xfId="26"/>
    <cellStyle name="Normal 2 2 4" xfId="27"/>
    <cellStyle name="Normal 2 2 5" xfId="28"/>
    <cellStyle name="Normal 2 2 6" xfId="29"/>
    <cellStyle name="Normal 2 2 7" xfId="30"/>
    <cellStyle name="Normal 2 2 8" xfId="31"/>
    <cellStyle name="Normal 2 2 9" xfId="32"/>
    <cellStyle name="Normal 2 3" xfId="33"/>
    <cellStyle name="Normal 2 4" xfId="34"/>
    <cellStyle name="Normal 2 5" xfId="35"/>
    <cellStyle name="Normal 2 6" xfId="36"/>
    <cellStyle name="Normal 2 7" xfId="37"/>
    <cellStyle name="Normal 2 8" xfId="38"/>
    <cellStyle name="Normal 2 9" xfId="39"/>
    <cellStyle name="Normal 3" xfId="40"/>
    <cellStyle name="Normal 3 2" xfId="41"/>
    <cellStyle name="Normal 4" xfId="42"/>
    <cellStyle name="Normal 5" xfId="43"/>
    <cellStyle name="Normal 4 3" xfId="44"/>
    <cellStyle name="Normal 3 4" xfId="45"/>
    <cellStyle name="Normal 2 15" xfId="46"/>
    <cellStyle name="Normal 6" xfId="47"/>
    <cellStyle name="Normal 7" xfId="48"/>
    <cellStyle name="Normal 8" xfId="49"/>
    <cellStyle name="Normal 10" xfId="50"/>
    <cellStyle name="Normal 12" xfId="51"/>
    <cellStyle name="Normal 13" xfId="52"/>
    <cellStyle name="Normal 14" xfId="53"/>
    <cellStyle name="Normal 15" xfId="54"/>
    <cellStyle name="Normal 16" xfId="55"/>
    <cellStyle name="Normal 17" xfId="56"/>
    <cellStyle name="Normal 18" xfId="57"/>
    <cellStyle name="Normal 19" xfId="58"/>
    <cellStyle name="Normal 20" xfId="59"/>
    <cellStyle name="Normal 21" xfId="60"/>
    <cellStyle name="Normal 22" xfId="61"/>
    <cellStyle name="Normal 23" xfId="62"/>
    <cellStyle name="Normal 24" xfId="63"/>
    <cellStyle name="Normal 25" xfId="64"/>
    <cellStyle name="Normal 26" xfId="65"/>
    <cellStyle name="Normal 27" xfId="66"/>
    <cellStyle name="Normal 28" xfId="67"/>
    <cellStyle name="Normal 29" xfId="68"/>
    <cellStyle name="Normal 30" xfId="69"/>
    <cellStyle name="Normal 31" xfId="70"/>
    <cellStyle name="Normal 32" xfId="71"/>
    <cellStyle name="Normal 33" xfId="72"/>
    <cellStyle name="Normal 34" xfId="73"/>
    <cellStyle name="Normal 35" xfId="74"/>
    <cellStyle name="Normal 36" xfId="75"/>
    <cellStyle name="Normal 37" xfId="76"/>
    <cellStyle name="Normal 38" xfId="77"/>
    <cellStyle name="Normal 39" xfId="78"/>
    <cellStyle name="Normal 40" xfId="79"/>
    <cellStyle name="Normal 41" xfId="80"/>
    <cellStyle name="Normal 42" xfId="81"/>
    <cellStyle name="Normal 43" xfId="82"/>
    <cellStyle name="Normal 44" xfId="83"/>
    <cellStyle name="Normal 45" xfId="84"/>
    <cellStyle name="Normal 46" xfId="85"/>
    <cellStyle name="Normal 47" xfId="86"/>
    <cellStyle name="Normal 48" xfId="87"/>
    <cellStyle name="Normal 50" xfId="88"/>
    <cellStyle name="Normal 49" xfId="89"/>
    <cellStyle name="Normal 51" xfId="90"/>
    <cellStyle name="Normal 52" xfId="91"/>
    <cellStyle name="Normal 53" xfId="92"/>
    <cellStyle name="Normal 54" xfId="93"/>
    <cellStyle name="Normal 55" xfId="94"/>
    <cellStyle name="Normal 56" xfId="95"/>
    <cellStyle name="Normal 57" xfId="96"/>
    <cellStyle name="Normal 58" xfId="97"/>
    <cellStyle name="Normal 59" xfId="98"/>
    <cellStyle name="Normal 60" xfId="99"/>
    <cellStyle name="Normal 61" xfId="100"/>
    <cellStyle name="Normal 62" xfId="101"/>
    <cellStyle name="Normal 63" xfId="102"/>
    <cellStyle name="Normal 64" xfId="103"/>
    <cellStyle name="Normal 65" xfId="104"/>
    <cellStyle name="Normal 66" xfId="105"/>
    <cellStyle name="Normal 67" xfId="106"/>
    <cellStyle name="Normal 68" xfId="107"/>
    <cellStyle name="Normal 69" xfId="108"/>
    <cellStyle name="Normal 70" xfId="109"/>
    <cellStyle name="Normal 79" xfId="110"/>
    <cellStyle name="Normal 82" xfId="111"/>
    <cellStyle name="Normal 73" xfId="112"/>
    <cellStyle name="Normal 86" xfId="113"/>
    <cellStyle name="Normal 9" xfId="114"/>
    <cellStyle name="Normal 72" xfId="115"/>
    <cellStyle name="Normal 75" xfId="116"/>
    <cellStyle name="Normal 76" xfId="117"/>
    <cellStyle name="Normal 74" xfId="118"/>
    <cellStyle name="Normal 83" xfId="119"/>
    <cellStyle name="Normal 77" xfId="120"/>
    <cellStyle name="Normal 80" xfId="121"/>
    <cellStyle name="Normal 78" xfId="122"/>
    <cellStyle name="Normal 81" xfId="123"/>
    <cellStyle name="Normal 71" xfId="124"/>
    <cellStyle name="Normal 85" xfId="125"/>
    <cellStyle name="Normal 84" xfId="126"/>
    <cellStyle name="Normal 88" xfId="127"/>
    <cellStyle name="Normal 87" xfId="128"/>
    <cellStyle name="Normal 11" xfId="129"/>
    <cellStyle name="Normal 89" xfId="130"/>
    <cellStyle name="Normal 90" xfId="131"/>
    <cellStyle name="Normal 91" xfId="132"/>
    <cellStyle name="Normal 92" xfId="133"/>
    <cellStyle name="Normal 93" xfId="134"/>
    <cellStyle name="Normal 94" xfId="135"/>
    <cellStyle name="Normal 95" xfId="136"/>
    <cellStyle name="Normal 96" xfId="137"/>
    <cellStyle name="Normal 97" xfId="138"/>
    <cellStyle name="Normal 98" xfId="139"/>
    <cellStyle name="Normal 99" xfId="140"/>
    <cellStyle name="Normal 100" xfId="141"/>
    <cellStyle name="Normal 101" xfId="142"/>
    <cellStyle name="Normal 102" xfId="143"/>
    <cellStyle name="Normal 103" xfId="144"/>
    <cellStyle name="Normal 104" xfId="145"/>
    <cellStyle name="Normal 105" xfId="146"/>
    <cellStyle name="Normal 106" xfId="147"/>
    <cellStyle name="Normal 107" xfId="148"/>
    <cellStyle name="Normal 108" xfId="149"/>
    <cellStyle name="Normal 109" xfId="150"/>
    <cellStyle name="Normal 110" xfId="151"/>
    <cellStyle name="Normal 111" xfId="152"/>
    <cellStyle name="Normal 112" xfId="153"/>
    <cellStyle name="Normal 113" xfId="154"/>
    <cellStyle name="Normal 114" xfId="155"/>
    <cellStyle name="Normal 115" xfId="156"/>
    <cellStyle name="Normal 116" xfId="157"/>
    <cellStyle name="Normal 117" xfId="158"/>
    <cellStyle name="Normal 118" xfId="159"/>
    <cellStyle name="Normal 119" xfId="160"/>
    <cellStyle name="Normal 120" xfId="161"/>
    <cellStyle name="Normal 121" xfId="162"/>
    <cellStyle name="Normal 122" xfId="163"/>
    <cellStyle name="Normal 123" xfId="164"/>
    <cellStyle name="Normal 124" xfId="165"/>
    <cellStyle name="Normal 125" xfId="166"/>
    <cellStyle name="Normal 126" xfId="167"/>
    <cellStyle name="Normal 127" xfId="168"/>
    <cellStyle name="Normal 128" xfId="169"/>
    <cellStyle name="Normal 129" xfId="170"/>
    <cellStyle name="Normal 130" xfId="171"/>
    <cellStyle name="Normal 131" xfId="172"/>
    <cellStyle name="Normal 132" xfId="173"/>
    <cellStyle name="Normal 133" xfId="174"/>
    <cellStyle name="Normal 134" xfId="175"/>
    <cellStyle name="Normal 135" xfId="176"/>
    <cellStyle name="Normal 136" xfId="177"/>
    <cellStyle name="Normal 137" xfId="178"/>
    <cellStyle name="Normal 138" xfId="179"/>
    <cellStyle name="Normal 139" xfId="180"/>
    <cellStyle name="Normal 140" xfId="181"/>
    <cellStyle name="Normal 141" xfId="182"/>
    <cellStyle name="Normal 142" xfId="183"/>
    <cellStyle name="Normal 143" xfId="184"/>
    <cellStyle name="Normal 144" xfId="185"/>
    <cellStyle name="Normal 145" xfId="186"/>
    <cellStyle name="Normal 146" xfId="187"/>
    <cellStyle name="Normal 147" xfId="188"/>
    <cellStyle name="Normal 148" xfId="189"/>
    <cellStyle name="Normal 149" xfId="190"/>
    <cellStyle name="Normal 150" xfId="191"/>
    <cellStyle name="Normal 151" xfId="192"/>
    <cellStyle name="Normal 152" xfId="193"/>
    <cellStyle name="Normal 153" xfId="194"/>
    <cellStyle name="Normal 154" xfId="195"/>
    <cellStyle name="Normal 155" xfId="196"/>
    <cellStyle name="Normal 156" xfId="197"/>
    <cellStyle name="Normal 157" xfId="198"/>
    <cellStyle name="Normal 158" xfId="199"/>
    <cellStyle name="Normal 159" xfId="200"/>
    <cellStyle name="Normal 160" xfId="201"/>
    <cellStyle name="Normal 161" xfId="202"/>
    <cellStyle name="Normal 162" xfId="203"/>
    <cellStyle name="Normal 163" xfId="204"/>
    <cellStyle name="Normal 2 48" xfId="205"/>
    <cellStyle name="Normal 164" xfId="206"/>
    <cellStyle name="Normal 165" xfId="207"/>
    <cellStyle name="Normal 166" xfId="208"/>
    <cellStyle name="Normal 167" xfId="209"/>
    <cellStyle name="Normal 168" xfId="210"/>
    <cellStyle name="Normal 169" xfId="211"/>
    <cellStyle name="Normal 170" xfId="212"/>
    <cellStyle name="Normal 171" xfId="213"/>
    <cellStyle name="Normal 172" xfId="214"/>
    <cellStyle name="Normal 173" xfId="215"/>
    <cellStyle name="Normal 174" xfId="216"/>
    <cellStyle name="Normal 175" xfId="217"/>
    <cellStyle name="Normal 176" xfId="218"/>
    <cellStyle name="Normal 177" xfId="219"/>
    <cellStyle name="Normal 178" xfId="220"/>
    <cellStyle name="Normal 179" xfId="221"/>
    <cellStyle name="Normal 180" xfId="222"/>
    <cellStyle name="Normal 181" xfId="223"/>
    <cellStyle name="Normal 182" xfId="224"/>
    <cellStyle name="Normal 183" xfId="225"/>
    <cellStyle name="Normal 184" xfId="226"/>
    <cellStyle name="Normal 185" xfId="227"/>
    <cellStyle name="Normal 186" xfId="228"/>
    <cellStyle name="Normal 2 14" xfId="229"/>
    <cellStyle name="Normal 3 3" xfId="230"/>
    <cellStyle name="Normal 4 2" xfId="231"/>
    <cellStyle name="Comma 2" xfId="232"/>
    <cellStyle name="Comma 3" xfId="233"/>
    <cellStyle name="Title 2" xfId="234"/>
    <cellStyle name="Title 3" xfId="235"/>
    <cellStyle name="Comma 2 2" xfId="236"/>
    <cellStyle name="Comma 3 2" xfId="237"/>
    <cellStyle name="Normal 187" xfId="238"/>
    <cellStyle name="Neutral 2" xfId="239"/>
    <cellStyle name="60% - Accent1 2" xfId="240"/>
    <cellStyle name="60% - Accent2 2" xfId="241"/>
    <cellStyle name="60% - Accent3 2" xfId="242"/>
    <cellStyle name="60% - Accent4 2" xfId="243"/>
    <cellStyle name="60% - Accent5 2" xfId="244"/>
    <cellStyle name="60% - Accent6 2" xfId="245"/>
    <cellStyle name="Comma 4" xfId="246"/>
    <cellStyle name="Comma 2 3" xfId="247"/>
    <cellStyle name="Comma 2 4" xfId="248"/>
    <cellStyle name="Comma 3 3" xfId="249"/>
    <cellStyle name="Comma 2 2 2" xfId="250"/>
    <cellStyle name="Comma 3 2 2" xfId="251"/>
    <cellStyle name="Comma 4 2" xfId="252"/>
    <cellStyle name="Comma 2 3 2" xfId="253"/>
    <cellStyle name="60% - Accent1 3" xfId="254"/>
    <cellStyle name="60% - Accent2 3" xfId="255"/>
    <cellStyle name="60% - Accent3 3" xfId="256"/>
    <cellStyle name="60% - Accent4 3" xfId="257"/>
    <cellStyle name="60% - Accent5 3" xfId="258"/>
    <cellStyle name="60% - Accent6 3" xfId="259"/>
    <cellStyle name="Neutral 3" xfId="260"/>
    <cellStyle name="Title 4" xfId="261"/>
    <cellStyle name="Comma 2 5" xfId="262"/>
    <cellStyle name="Comma 3 4" xfId="263"/>
    <cellStyle name="Comma 2 2 3" xfId="264"/>
    <cellStyle name="Comma 3 2 3" xfId="265"/>
    <cellStyle name="Comma 4 3" xfId="266"/>
    <cellStyle name="Comma 2 3 3" xfId="267"/>
    <cellStyle name="Comma 2 4 2" xfId="268"/>
    <cellStyle name="Comma 3 3 2" xfId="269"/>
    <cellStyle name="Comma 2 2 2 2" xfId="270"/>
    <cellStyle name="Comma 3 2 2 2" xfId="271"/>
    <cellStyle name="Comma 4 2 2" xfId="272"/>
    <cellStyle name="Comma 2 3 2 2" xfId="273"/>
    <cellStyle name="Normal 189" xfId="274"/>
    <cellStyle name="Normal 188" xfId="275"/>
    <cellStyle name="60% - Accent1 4" xfId="276"/>
    <cellStyle name="60% - Accent2 4" xfId="277"/>
    <cellStyle name="60% - Accent3 4" xfId="278"/>
    <cellStyle name="60% - Accent4 4" xfId="279"/>
    <cellStyle name="60% - Accent5 4" xfId="280"/>
    <cellStyle name="60% - Accent6 4" xfId="281"/>
    <cellStyle name="Neutral 4" xfId="282"/>
    <cellStyle name="Note 2" xfId="283"/>
    <cellStyle name="Percent 2" xfId="284"/>
    <cellStyle name="Title 5" xfId="285"/>
    <cellStyle name="Comma 5" xfId="286"/>
    <cellStyle name="Comma 2 6" xfId="287"/>
    <cellStyle name="Comma 3 5" xfId="288"/>
    <cellStyle name="Comma 2 2 4" xfId="289"/>
    <cellStyle name="Comma 3 2 4" xfId="290"/>
    <cellStyle name="Comma 4 4" xfId="291"/>
    <cellStyle name="Comma 2 3 4" xfId="292"/>
    <cellStyle name="Comma 2 4 3" xfId="293"/>
    <cellStyle name="Comma 3 3 3" xfId="294"/>
    <cellStyle name="Comma 2 2 2 3" xfId="295"/>
    <cellStyle name="Comma 3 2 2 3" xfId="296"/>
    <cellStyle name="Comma 4 2 3" xfId="297"/>
    <cellStyle name="Comma 2 3 2 3" xfId="298"/>
    <cellStyle name="Comma 2 5 2" xfId="299"/>
    <cellStyle name="Comma 3 4 2" xfId="300"/>
    <cellStyle name="Comma 2 2 3 2" xfId="301"/>
    <cellStyle name="Comma 3 2 3 2" xfId="302"/>
    <cellStyle name="Comma 4 3 2" xfId="303"/>
    <cellStyle name="Comma 2 3 3 2" xfId="304"/>
    <cellStyle name="Comma 2 4 2 2" xfId="305"/>
    <cellStyle name="Comma 3 3 2 2" xfId="306"/>
    <cellStyle name="Comma 2 2 2 2 2" xfId="307"/>
    <cellStyle name="Comma 3 2 2 2 2" xfId="308"/>
    <cellStyle name="Comma 4 2 2 2" xfId="309"/>
    <cellStyle name="Comma 2 3 2 2 2" xfId="310"/>
    <cellStyle name="Normal 2 17" xfId="311"/>
    <cellStyle name="Comma 6" xfId="312"/>
    <cellStyle name="Comma 2 10" xfId="313"/>
    <cellStyle name="Comma 3 9" xfId="314"/>
    <cellStyle name="Comma 2 2 8" xfId="315"/>
    <cellStyle name="Comma 3 2 8" xfId="316"/>
    <cellStyle name="Comma 4 8" xfId="317"/>
    <cellStyle name="Comma 2 3 8" xfId="318"/>
    <cellStyle name="Comma 2 4 7" xfId="319"/>
    <cellStyle name="Comma 3 3 7" xfId="320"/>
    <cellStyle name="Comma 2 2 2 7" xfId="321"/>
    <cellStyle name="Comma 3 2 2 7" xfId="322"/>
    <cellStyle name="Comma 4 2 7" xfId="323"/>
    <cellStyle name="Comma 2 3 2 7" xfId="324"/>
    <cellStyle name="Comma 2 5 6" xfId="325"/>
    <cellStyle name="Comma 3 4 6" xfId="326"/>
    <cellStyle name="Comma 2 2 3 6" xfId="327"/>
    <cellStyle name="Comma 3 2 3 6" xfId="328"/>
    <cellStyle name="Comma 4 3 6" xfId="329"/>
    <cellStyle name="Comma 2 3 3 6" xfId="330"/>
    <cellStyle name="Comma 2 4 2 6" xfId="331"/>
    <cellStyle name="Comma 3 3 2 6" xfId="332"/>
    <cellStyle name="Comma 2 2 2 2 6" xfId="333"/>
    <cellStyle name="Comma 3 2 2 2 6" xfId="334"/>
    <cellStyle name="Comma 4 2 2 6" xfId="335"/>
    <cellStyle name="Comma 2 3 2 2 6" xfId="336"/>
    <cellStyle name="Comma 5 5" xfId="337"/>
    <cellStyle name="Comma 2 6 5" xfId="338"/>
    <cellStyle name="Comma 3 5 5" xfId="339"/>
    <cellStyle name="Comma 2 2 4 5" xfId="340"/>
    <cellStyle name="Comma 3 2 4 5" xfId="341"/>
    <cellStyle name="Comma 4 4 5" xfId="342"/>
    <cellStyle name="Comma 2 3 4 5" xfId="343"/>
    <cellStyle name="Comma 2 4 3 5" xfId="344"/>
    <cellStyle name="Comma 3 3 3 5" xfId="345"/>
    <cellStyle name="Comma 2 2 2 3 5" xfId="346"/>
    <cellStyle name="Comma 3 2 2 3 5" xfId="347"/>
    <cellStyle name="Comma 4 2 3 5" xfId="348"/>
    <cellStyle name="Comma 2 3 2 3 5" xfId="349"/>
    <cellStyle name="Comma 2 5 2 5" xfId="350"/>
    <cellStyle name="Comma 3 4 2 5" xfId="351"/>
    <cellStyle name="Comma 2 2 3 2 5" xfId="352"/>
    <cellStyle name="Comma 3 2 3 2 5" xfId="353"/>
    <cellStyle name="Comma 4 3 2 5" xfId="354"/>
    <cellStyle name="Comma 2 3 3 2 5" xfId="355"/>
    <cellStyle name="Comma 2 4 2 2 5" xfId="356"/>
    <cellStyle name="Comma 3 3 2 2 5" xfId="357"/>
    <cellStyle name="Comma 2 2 2 2 2 5" xfId="358"/>
    <cellStyle name="Comma 3 2 2 2 2 5" xfId="359"/>
    <cellStyle name="Comma 4 2 2 2 5" xfId="360"/>
    <cellStyle name="Comma 2 3 2 2 2 5" xfId="361"/>
    <cellStyle name="Comma 2 7" xfId="362"/>
    <cellStyle name="Comma 3 6" xfId="363"/>
    <cellStyle name="Comma 2 2 5" xfId="364"/>
    <cellStyle name="Comma 3 2 5" xfId="365"/>
    <cellStyle name="Comma 4 5" xfId="366"/>
    <cellStyle name="Comma 2 3 5" xfId="367"/>
    <cellStyle name="Comma 2 4 4" xfId="368"/>
    <cellStyle name="Comma 3 3 4" xfId="369"/>
    <cellStyle name="Comma 2 2 2 4" xfId="370"/>
    <cellStyle name="Comma 3 2 2 4" xfId="371"/>
    <cellStyle name="Comma 4 2 4" xfId="372"/>
    <cellStyle name="Comma 2 3 2 4" xfId="373"/>
    <cellStyle name="Comma 2 5 3" xfId="374"/>
    <cellStyle name="Comma 3 4 3" xfId="375"/>
    <cellStyle name="Comma 2 2 3 3" xfId="376"/>
    <cellStyle name="Comma 3 2 3 3" xfId="377"/>
    <cellStyle name="Comma 4 3 3" xfId="378"/>
    <cellStyle name="Comma 2 3 3 3" xfId="379"/>
    <cellStyle name="Comma 2 4 2 3" xfId="380"/>
    <cellStyle name="Comma 3 3 2 3" xfId="381"/>
    <cellStyle name="Comma 2 2 2 2 3" xfId="382"/>
    <cellStyle name="Comma 3 2 2 2 3" xfId="383"/>
    <cellStyle name="Comma 4 2 2 3" xfId="384"/>
    <cellStyle name="Comma 2 3 2 2 3" xfId="385"/>
    <cellStyle name="Comma 5 2" xfId="386"/>
    <cellStyle name="Comma 2 6 2" xfId="387"/>
    <cellStyle name="Comma 3 5 2" xfId="388"/>
    <cellStyle name="Comma 2 2 4 2" xfId="389"/>
    <cellStyle name="Comma 3 2 4 2" xfId="390"/>
    <cellStyle name="Comma 4 4 2" xfId="391"/>
    <cellStyle name="Comma 2 3 4 2" xfId="392"/>
    <cellStyle name="Comma 2 4 3 2" xfId="393"/>
    <cellStyle name="Comma 3 3 3 2" xfId="394"/>
    <cellStyle name="Comma 2 2 2 3 2" xfId="395"/>
    <cellStyle name="Comma 3 2 2 3 2" xfId="396"/>
    <cellStyle name="Comma 4 2 3 2" xfId="397"/>
    <cellStyle name="Comma 2 3 2 3 2" xfId="398"/>
    <cellStyle name="Comma 2 5 2 2" xfId="399"/>
    <cellStyle name="Comma 3 4 2 2" xfId="400"/>
    <cellStyle name="Comma 2 2 3 2 2" xfId="401"/>
    <cellStyle name="Comma 3 2 3 2 2" xfId="402"/>
    <cellStyle name="Comma 4 3 2 2" xfId="403"/>
    <cellStyle name="Comma 2 3 3 2 2" xfId="404"/>
    <cellStyle name="Comma 2 4 2 2 2" xfId="405"/>
    <cellStyle name="Comma 3 3 2 2 2" xfId="406"/>
    <cellStyle name="Comma 2 2 2 2 2 2" xfId="407"/>
    <cellStyle name="Comma 3 2 2 2 2 2" xfId="408"/>
    <cellStyle name="Comma 4 2 2 2 2" xfId="409"/>
    <cellStyle name="Comma 2 3 2 2 2 2" xfId="410"/>
    <cellStyle name="Comma 2 9" xfId="411"/>
    <cellStyle name="Comma 3 8" xfId="412"/>
    <cellStyle name="Comma 2 2 7" xfId="413"/>
    <cellStyle name="Comma 3 2 7" xfId="414"/>
    <cellStyle name="Comma 4 7" xfId="415"/>
    <cellStyle name="Comma 2 3 7" xfId="416"/>
    <cellStyle name="Comma 2 4 6" xfId="417"/>
    <cellStyle name="Comma 3 3 6" xfId="418"/>
    <cellStyle name="Comma 2 2 2 6" xfId="419"/>
    <cellStyle name="Comma 3 2 2 6" xfId="420"/>
    <cellStyle name="Comma 4 2 6" xfId="421"/>
    <cellStyle name="Comma 2 3 2 6" xfId="422"/>
    <cellStyle name="Comma 2 5 5" xfId="423"/>
    <cellStyle name="Comma 3 4 5" xfId="424"/>
    <cellStyle name="Comma 2 2 3 5" xfId="425"/>
    <cellStyle name="Comma 3 2 3 5" xfId="426"/>
    <cellStyle name="Comma 4 3 5" xfId="427"/>
    <cellStyle name="Comma 2 3 3 5" xfId="428"/>
    <cellStyle name="Comma 2 4 2 5" xfId="429"/>
    <cellStyle name="Comma 3 3 2 5" xfId="430"/>
    <cellStyle name="Comma 2 2 2 2 5" xfId="431"/>
    <cellStyle name="Comma 3 2 2 2 5" xfId="432"/>
    <cellStyle name="Comma 4 2 2 5" xfId="433"/>
    <cellStyle name="Comma 2 3 2 2 5" xfId="434"/>
    <cellStyle name="Comma 5 4" xfId="435"/>
    <cellStyle name="Comma 2 6 4" xfId="436"/>
    <cellStyle name="Comma 3 5 4" xfId="437"/>
    <cellStyle name="Comma 2 2 4 4" xfId="438"/>
    <cellStyle name="Comma 3 2 4 4" xfId="439"/>
    <cellStyle name="Comma 4 4 4" xfId="440"/>
    <cellStyle name="Comma 2 3 4 4" xfId="441"/>
    <cellStyle name="Comma 2 4 3 4" xfId="442"/>
    <cellStyle name="Comma 3 3 3 4" xfId="443"/>
    <cellStyle name="Comma 2 2 2 3 4" xfId="444"/>
    <cellStyle name="Comma 3 2 2 3 4" xfId="445"/>
    <cellStyle name="Comma 4 2 3 4" xfId="446"/>
    <cellStyle name="Comma 2 3 2 3 4" xfId="447"/>
    <cellStyle name="Comma 2 5 2 4" xfId="448"/>
    <cellStyle name="Comma 3 4 2 4" xfId="449"/>
    <cellStyle name="Comma 2 2 3 2 4" xfId="450"/>
    <cellStyle name="Comma 3 2 3 2 4" xfId="451"/>
    <cellStyle name="Comma 4 3 2 4" xfId="452"/>
    <cellStyle name="Comma 2 3 3 2 4" xfId="453"/>
    <cellStyle name="Comma 2 4 2 2 4" xfId="454"/>
    <cellStyle name="Comma 3 3 2 2 4" xfId="455"/>
    <cellStyle name="Comma 2 2 2 2 2 4" xfId="456"/>
    <cellStyle name="Comma 3 2 2 2 2 4" xfId="457"/>
    <cellStyle name="Comma 4 2 2 2 4" xfId="458"/>
    <cellStyle name="Comma 2 3 2 2 2 4" xfId="459"/>
    <cellStyle name="Comma 2 7 3" xfId="460"/>
    <cellStyle name="Comma 3 6 3" xfId="461"/>
    <cellStyle name="Comma 2 2 5 3" xfId="462"/>
    <cellStyle name="Comma 3 2 5 3" xfId="463"/>
    <cellStyle name="Comma 4 5 3" xfId="464"/>
    <cellStyle name="Comma 2 3 5 3" xfId="465"/>
    <cellStyle name="Comma 2 4 4 3" xfId="466"/>
    <cellStyle name="Comma 3 3 4 3" xfId="467"/>
    <cellStyle name="Comma 2 2 2 4 3" xfId="468"/>
    <cellStyle name="Comma 3 2 2 4 3" xfId="469"/>
    <cellStyle name="Comma 4 2 4 3" xfId="470"/>
    <cellStyle name="Comma 2 3 2 4 3" xfId="471"/>
    <cellStyle name="Comma 2 5 3 3" xfId="472"/>
    <cellStyle name="Comma 3 4 3 3" xfId="473"/>
    <cellStyle name="Comma 2 2 3 3 3" xfId="474"/>
    <cellStyle name="Comma 3 2 3 3 3" xfId="475"/>
    <cellStyle name="Comma 4 3 3 3" xfId="476"/>
    <cellStyle name="Comma 2 3 3 3 3" xfId="477"/>
    <cellStyle name="Comma 2 4 2 3 3" xfId="478"/>
    <cellStyle name="Comma 3 3 2 3 3" xfId="479"/>
    <cellStyle name="Comma 2 2 2 2 3 3" xfId="480"/>
    <cellStyle name="Comma 3 2 2 2 3 3" xfId="481"/>
    <cellStyle name="Comma 4 2 2 3 3" xfId="482"/>
    <cellStyle name="Comma 2 3 2 2 3 3" xfId="483"/>
    <cellStyle name="Comma 5 2 3" xfId="484"/>
    <cellStyle name="Comma 2 6 2 3" xfId="485"/>
    <cellStyle name="Comma 3 5 2 3" xfId="486"/>
    <cellStyle name="Comma 2 2 4 2 3" xfId="487"/>
    <cellStyle name="Comma 3 2 4 2 3" xfId="488"/>
    <cellStyle name="Comma 4 4 2 3" xfId="489"/>
    <cellStyle name="Comma 2 3 4 2 3" xfId="490"/>
    <cellStyle name="Comma 2 4 3 2 3" xfId="491"/>
    <cellStyle name="Comma 3 3 3 2 3" xfId="492"/>
    <cellStyle name="Comma 2 2 2 3 2 3" xfId="493"/>
    <cellStyle name="Comma 3 2 2 3 2 3" xfId="494"/>
    <cellStyle name="Comma 4 2 3 2 3" xfId="495"/>
    <cellStyle name="Comma 2 3 2 3 2 3" xfId="496"/>
    <cellStyle name="Comma 2 5 2 2 3" xfId="497"/>
    <cellStyle name="Comma 3 4 2 2 3" xfId="498"/>
    <cellStyle name="Comma 2 2 3 2 2 3" xfId="499"/>
    <cellStyle name="Comma 3 2 3 2 2 3" xfId="500"/>
    <cellStyle name="Comma 4 3 2 2 3" xfId="501"/>
    <cellStyle name="Comma 2 3 3 2 2 3" xfId="502"/>
    <cellStyle name="Comma 2 4 2 2 2 3" xfId="503"/>
    <cellStyle name="Comma 3 3 2 2 2 3" xfId="504"/>
    <cellStyle name="Comma 2 2 2 2 2 2 3" xfId="505"/>
    <cellStyle name="Comma 3 2 2 2 2 2 3" xfId="506"/>
    <cellStyle name="Comma 4 2 2 2 2 3" xfId="507"/>
    <cellStyle name="Comma 2 3 2 2 2 2 3" xfId="508"/>
    <cellStyle name="Comma 2 8" xfId="509"/>
    <cellStyle name="Comma 3 7" xfId="510"/>
    <cellStyle name="Comma 2 2 6" xfId="511"/>
    <cellStyle name="Comma 3 2 6" xfId="512"/>
    <cellStyle name="Comma 4 6" xfId="513"/>
    <cellStyle name="Comma 2 3 6" xfId="514"/>
    <cellStyle name="Comma 2 4 5" xfId="515"/>
    <cellStyle name="Comma 3 3 5" xfId="516"/>
    <cellStyle name="Comma 2 2 2 5" xfId="517"/>
    <cellStyle name="Comma 3 2 2 5" xfId="518"/>
    <cellStyle name="Comma 4 2 5" xfId="519"/>
    <cellStyle name="Comma 2 3 2 5" xfId="520"/>
    <cellStyle name="Comma 2 5 4" xfId="521"/>
    <cellStyle name="Comma 3 4 4" xfId="522"/>
    <cellStyle name="Comma 2 2 3 4" xfId="523"/>
    <cellStyle name="Comma 3 2 3 4" xfId="524"/>
    <cellStyle name="Comma 4 3 4" xfId="525"/>
    <cellStyle name="Comma 2 3 3 4" xfId="526"/>
    <cellStyle name="Comma 2 4 2 4" xfId="527"/>
    <cellStyle name="Comma 3 3 2 4" xfId="528"/>
    <cellStyle name="Comma 2 2 2 2 4" xfId="529"/>
    <cellStyle name="Comma 3 2 2 2 4" xfId="530"/>
    <cellStyle name="Comma 4 2 2 4" xfId="531"/>
    <cellStyle name="Comma 2 3 2 2 4" xfId="532"/>
    <cellStyle name="Comma 5 3" xfId="533"/>
    <cellStyle name="Comma 2 6 3" xfId="534"/>
    <cellStyle name="Comma 3 5 3" xfId="535"/>
    <cellStyle name="Comma 2 2 4 3" xfId="536"/>
    <cellStyle name="Comma 3 2 4 3" xfId="537"/>
    <cellStyle name="Comma 4 4 3" xfId="538"/>
    <cellStyle name="Comma 2 3 4 3" xfId="539"/>
    <cellStyle name="Comma 2 4 3 3" xfId="540"/>
    <cellStyle name="Comma 3 3 3 3" xfId="541"/>
    <cellStyle name="Comma 2 2 2 3 3" xfId="542"/>
    <cellStyle name="Comma 3 2 2 3 3" xfId="543"/>
    <cellStyle name="Comma 4 2 3 3" xfId="544"/>
    <cellStyle name="Comma 2 3 2 3 3" xfId="545"/>
    <cellStyle name="Comma 2 5 2 3" xfId="546"/>
    <cellStyle name="Comma 3 4 2 3" xfId="547"/>
    <cellStyle name="Comma 2 2 3 2 3" xfId="548"/>
    <cellStyle name="Comma 3 2 3 2 3" xfId="549"/>
    <cellStyle name="Comma 4 3 2 3" xfId="550"/>
    <cellStyle name="Comma 2 3 3 2 3" xfId="551"/>
    <cellStyle name="Comma 2 4 2 2 3" xfId="552"/>
    <cellStyle name="Comma 3 3 2 2 3" xfId="553"/>
    <cellStyle name="Comma 2 2 2 2 2 3" xfId="554"/>
    <cellStyle name="Comma 3 2 2 2 2 3" xfId="555"/>
    <cellStyle name="Comma 4 2 2 2 3" xfId="556"/>
    <cellStyle name="Comma 2 3 2 2 2 3" xfId="557"/>
    <cellStyle name="Comma 2 7 2" xfId="558"/>
    <cellStyle name="Comma 3 6 2" xfId="559"/>
    <cellStyle name="Comma 2 2 5 2" xfId="560"/>
    <cellStyle name="Comma 3 2 5 2" xfId="561"/>
    <cellStyle name="Comma 4 5 2" xfId="562"/>
    <cellStyle name="Comma 2 3 5 2" xfId="563"/>
    <cellStyle name="Comma 2 4 4 2" xfId="564"/>
    <cellStyle name="Comma 3 3 4 2" xfId="565"/>
    <cellStyle name="Comma 2 2 2 4 2" xfId="566"/>
    <cellStyle name="Comma 3 2 2 4 2" xfId="567"/>
    <cellStyle name="Comma 4 2 4 2" xfId="568"/>
    <cellStyle name="Comma 2 3 2 4 2" xfId="569"/>
    <cellStyle name="Comma 2 5 3 2" xfId="570"/>
    <cellStyle name="Comma 3 4 3 2" xfId="571"/>
    <cellStyle name="Comma 2 2 3 3 2" xfId="572"/>
    <cellStyle name="Comma 3 2 3 3 2" xfId="573"/>
    <cellStyle name="Comma 4 3 3 2" xfId="574"/>
    <cellStyle name="Comma 2 3 3 3 2" xfId="575"/>
    <cellStyle name="Comma 2 4 2 3 2" xfId="576"/>
    <cellStyle name="Comma 3 3 2 3 2" xfId="577"/>
    <cellStyle name="Comma 2 2 2 2 3 2" xfId="578"/>
    <cellStyle name="Comma 3 2 2 2 3 2" xfId="579"/>
    <cellStyle name="Comma 4 2 2 3 2" xfId="580"/>
    <cellStyle name="Comma 2 3 2 2 3 2" xfId="581"/>
    <cellStyle name="Comma 5 2 2" xfId="582"/>
    <cellStyle name="Comma 2 6 2 2" xfId="583"/>
    <cellStyle name="Comma 3 5 2 2" xfId="584"/>
    <cellStyle name="Comma 2 2 4 2 2" xfId="585"/>
    <cellStyle name="Comma 3 2 4 2 2" xfId="586"/>
    <cellStyle name="Comma 4 4 2 2" xfId="587"/>
    <cellStyle name="Comma 2 3 4 2 2" xfId="588"/>
    <cellStyle name="Comma 2 4 3 2 2" xfId="589"/>
    <cellStyle name="Comma 3 3 3 2 2" xfId="590"/>
    <cellStyle name="Comma 2 2 2 3 2 2" xfId="591"/>
    <cellStyle name="Comma 3 2 2 3 2 2" xfId="592"/>
    <cellStyle name="Comma 4 2 3 2 2" xfId="593"/>
    <cellStyle name="Comma 2 3 2 3 2 2" xfId="594"/>
    <cellStyle name="Comma 2 5 2 2 2" xfId="595"/>
    <cellStyle name="Comma 3 4 2 2 2" xfId="596"/>
    <cellStyle name="Comma 2 2 3 2 2 2" xfId="597"/>
    <cellStyle name="Comma 3 2 3 2 2 2" xfId="598"/>
    <cellStyle name="Comma 4 3 2 2 2" xfId="599"/>
    <cellStyle name="Comma 2 3 3 2 2 2" xfId="600"/>
    <cellStyle name="Comma 2 4 2 2 2 2" xfId="601"/>
    <cellStyle name="Comma 3 3 2 2 2 2" xfId="602"/>
    <cellStyle name="Comma 2 2 2 2 2 2 2" xfId="603"/>
    <cellStyle name="Comma 3 2 2 2 2 2 2" xfId="604"/>
    <cellStyle name="Comma 4 2 2 2 2 2" xfId="605"/>
    <cellStyle name="Comma 2 3 2 2 2 2 2" xfId="606"/>
    <cellStyle name="Normal 190" xfId="607"/>
    <cellStyle name="Normal 191" xfId="608"/>
    <cellStyle name="Normal 2 18" xfId="609"/>
    <cellStyle name="Comma 2 11" xfId="610"/>
    <cellStyle name="Comma 3 10" xfId="611"/>
    <cellStyle name="Comma 2 2 9" xfId="612"/>
    <cellStyle name="Comma 3 2 9" xfId="613"/>
    <cellStyle name="Comma 4 9" xfId="614"/>
    <cellStyle name="Comma 2 3 9" xfId="615"/>
    <cellStyle name="Comma 2 4 8" xfId="616"/>
    <cellStyle name="Comma 3 3 8" xfId="617"/>
    <cellStyle name="Comma 2 2 2 8" xfId="618"/>
    <cellStyle name="Comma 3 2 2 8" xfId="619"/>
    <cellStyle name="Comma 4 2 8" xfId="620"/>
    <cellStyle name="Comma 2 3 2 8" xfId="621"/>
    <cellStyle name="Comma 2 5 7" xfId="622"/>
    <cellStyle name="Comma 3 4 7" xfId="623"/>
    <cellStyle name="Comma 2 2 3 7" xfId="624"/>
    <cellStyle name="Comma 3 2 3 7" xfId="625"/>
    <cellStyle name="Comma 4 3 7" xfId="626"/>
    <cellStyle name="Comma 2 3 3 7" xfId="627"/>
    <cellStyle name="Comma 2 4 2 7" xfId="628"/>
    <cellStyle name="Comma 3 3 2 7" xfId="629"/>
    <cellStyle name="Comma 2 2 2 2 7" xfId="630"/>
    <cellStyle name="Comma 3 2 2 2 7" xfId="631"/>
    <cellStyle name="Comma 4 2 2 7" xfId="632"/>
    <cellStyle name="Comma 2 3 2 2 7" xfId="633"/>
    <cellStyle name="Comma 5 6" xfId="634"/>
    <cellStyle name="Comma 2 6 6" xfId="635"/>
    <cellStyle name="Comma 3 5 6" xfId="636"/>
    <cellStyle name="Comma 2 2 4 6" xfId="637"/>
    <cellStyle name="Comma 3 2 4 6" xfId="638"/>
    <cellStyle name="Comma 4 4 6" xfId="639"/>
    <cellStyle name="Comma 2 3 4 6" xfId="640"/>
    <cellStyle name="Comma 2 4 3 6" xfId="641"/>
    <cellStyle name="Comma 3 3 3 6" xfId="642"/>
    <cellStyle name="Comma 2 2 2 3 6" xfId="643"/>
    <cellStyle name="Comma 3 2 2 3 6" xfId="644"/>
    <cellStyle name="Comma 4 2 3 6" xfId="645"/>
    <cellStyle name="Comma 2 3 2 3 6" xfId="646"/>
    <cellStyle name="Comma 2 5 2 6" xfId="647"/>
    <cellStyle name="Comma 3 4 2 6" xfId="648"/>
    <cellStyle name="Comma 2 2 3 2 6" xfId="649"/>
    <cellStyle name="Comma 3 2 3 2 6" xfId="650"/>
    <cellStyle name="Comma 4 3 2 6" xfId="651"/>
    <cellStyle name="Comma 2 3 3 2 6" xfId="652"/>
    <cellStyle name="Comma 2 4 2 2 6" xfId="653"/>
    <cellStyle name="Comma 3 3 2 2 6" xfId="654"/>
    <cellStyle name="Comma 2 2 2 2 2 6" xfId="655"/>
    <cellStyle name="Comma 3 2 2 2 2 6" xfId="656"/>
    <cellStyle name="Comma 4 2 2 2 6" xfId="657"/>
    <cellStyle name="Comma 2 3 2 2 2 6" xfId="658"/>
    <cellStyle name="Comma 6 2" xfId="659"/>
    <cellStyle name="Comma 2 10 2" xfId="660"/>
    <cellStyle name="Comma 3 9 2" xfId="661"/>
    <cellStyle name="Comma 2 2 8 2" xfId="662"/>
    <cellStyle name="Comma 3 2 8 2" xfId="663"/>
    <cellStyle name="Comma 4 8 2" xfId="664"/>
    <cellStyle name="Comma 2 3 8 2" xfId="665"/>
    <cellStyle name="Comma 2 4 7 2" xfId="666"/>
    <cellStyle name="Comma 3 3 7 2" xfId="667"/>
    <cellStyle name="Comma 2 2 2 7 2" xfId="668"/>
    <cellStyle name="Comma 3 2 2 7 2" xfId="669"/>
    <cellStyle name="Comma 4 2 7 2" xfId="670"/>
    <cellStyle name="Comma 2 3 2 7 2" xfId="671"/>
    <cellStyle name="Comma 2 5 6 2" xfId="672"/>
    <cellStyle name="Comma 3 4 6 2" xfId="673"/>
    <cellStyle name="Comma 2 2 3 6 2" xfId="674"/>
    <cellStyle name="Comma 3 2 3 6 2" xfId="675"/>
    <cellStyle name="Comma 4 3 6 2" xfId="676"/>
    <cellStyle name="Comma 2 3 3 6 2" xfId="677"/>
    <cellStyle name="Comma 2 4 2 6 2" xfId="678"/>
    <cellStyle name="Comma 3 3 2 6 2" xfId="679"/>
    <cellStyle name="Comma 2 2 2 2 6 2" xfId="680"/>
    <cellStyle name="Comma 3 2 2 2 6 2" xfId="681"/>
    <cellStyle name="Comma 4 2 2 6 2" xfId="682"/>
    <cellStyle name="Comma 2 3 2 2 6 2" xfId="683"/>
    <cellStyle name="Comma 5 5 2" xfId="684"/>
    <cellStyle name="Comma 2 6 5 2" xfId="685"/>
    <cellStyle name="Comma 3 5 5 2" xfId="686"/>
    <cellStyle name="Comma 2 2 4 5 2" xfId="687"/>
    <cellStyle name="Comma 3 2 4 5 2" xfId="688"/>
    <cellStyle name="Comma 4 4 5 2" xfId="689"/>
    <cellStyle name="Comma 2 3 4 5 2" xfId="690"/>
    <cellStyle name="Comma 2 4 3 5 2" xfId="691"/>
    <cellStyle name="Comma 3 3 3 5 2" xfId="692"/>
    <cellStyle name="Comma 2 2 2 3 5 2" xfId="693"/>
    <cellStyle name="Comma 3 2 2 3 5 2" xfId="694"/>
    <cellStyle name="Comma 4 2 3 5 2" xfId="695"/>
    <cellStyle name="Comma 2 3 2 3 5 2" xfId="696"/>
    <cellStyle name="Comma 2 5 2 5 2" xfId="697"/>
    <cellStyle name="Comma 3 4 2 5 2" xfId="698"/>
    <cellStyle name="Comma 2 2 3 2 5 2" xfId="699"/>
    <cellStyle name="Comma 3 2 3 2 5 2" xfId="700"/>
    <cellStyle name="Comma 4 3 2 5 2" xfId="701"/>
    <cellStyle name="Comma 2 3 3 2 5 2" xfId="702"/>
    <cellStyle name="Comma 2 4 2 2 5 2" xfId="703"/>
    <cellStyle name="Comma 3 3 2 2 5 2" xfId="704"/>
    <cellStyle name="Comma 2 2 2 2 2 5 2" xfId="705"/>
    <cellStyle name="Comma 3 2 2 2 2 5 2" xfId="706"/>
    <cellStyle name="Comma 4 2 2 2 5 2" xfId="707"/>
    <cellStyle name="Comma 2 3 2 2 2 5 2" xfId="708"/>
    <cellStyle name="Comma 2 7 4" xfId="709"/>
    <cellStyle name="Comma 3 6 4" xfId="710"/>
    <cellStyle name="Comma 2 2 5 4" xfId="711"/>
    <cellStyle name="Comma 3 2 5 4" xfId="712"/>
    <cellStyle name="Comma 4 5 4" xfId="713"/>
    <cellStyle name="Comma 2 3 5 4" xfId="714"/>
    <cellStyle name="Comma 2 4 4 4" xfId="715"/>
    <cellStyle name="Comma 3 3 4 4" xfId="716"/>
    <cellStyle name="Comma 2 2 2 4 4" xfId="717"/>
    <cellStyle name="Comma 3 2 2 4 4" xfId="718"/>
    <cellStyle name="Comma 4 2 4 4" xfId="719"/>
    <cellStyle name="Comma 2 3 2 4 4" xfId="720"/>
    <cellStyle name="Comma 2 5 3 4" xfId="721"/>
    <cellStyle name="Comma 3 4 3 4" xfId="722"/>
    <cellStyle name="Comma 2 2 3 3 4" xfId="723"/>
    <cellStyle name="Comma 3 2 3 3 4" xfId="724"/>
    <cellStyle name="Comma 4 3 3 4" xfId="725"/>
    <cellStyle name="Comma 2 3 3 3 4" xfId="726"/>
    <cellStyle name="Comma 2 4 2 3 4" xfId="727"/>
    <cellStyle name="Comma 3 3 2 3 4" xfId="728"/>
    <cellStyle name="Comma 2 2 2 2 3 4" xfId="729"/>
    <cellStyle name="Comma 3 2 2 2 3 4" xfId="730"/>
    <cellStyle name="Comma 4 2 2 3 4" xfId="731"/>
    <cellStyle name="Comma 2 3 2 2 3 4" xfId="732"/>
    <cellStyle name="Comma 5 2 4" xfId="733"/>
    <cellStyle name="Comma 2 6 2 4" xfId="734"/>
    <cellStyle name="Comma 3 5 2 4" xfId="735"/>
    <cellStyle name="Comma 2 2 4 2 4" xfId="736"/>
    <cellStyle name="Comma 3 2 4 2 4" xfId="737"/>
    <cellStyle name="Comma 4 4 2 4" xfId="738"/>
    <cellStyle name="Comma 2 3 4 2 4" xfId="739"/>
    <cellStyle name="Comma 2 4 3 2 4" xfId="740"/>
    <cellStyle name="Comma 3 3 3 2 4" xfId="741"/>
    <cellStyle name="Comma 2 2 2 3 2 4" xfId="742"/>
    <cellStyle name="Comma 3 2 2 3 2 4" xfId="743"/>
    <cellStyle name="Comma 4 2 3 2 4" xfId="744"/>
    <cellStyle name="Comma 2 3 2 3 2 4" xfId="745"/>
    <cellStyle name="Comma 2 5 2 2 4" xfId="746"/>
    <cellStyle name="Comma 3 4 2 2 4" xfId="747"/>
    <cellStyle name="Comma 2 2 3 2 2 4" xfId="748"/>
    <cellStyle name="Comma 3 2 3 2 2 4" xfId="749"/>
    <cellStyle name="Comma 4 3 2 2 4" xfId="750"/>
    <cellStyle name="Comma 2 3 3 2 2 4" xfId="751"/>
    <cellStyle name="Comma 2 4 2 2 2 4" xfId="752"/>
    <cellStyle name="Comma 3 3 2 2 2 4" xfId="753"/>
    <cellStyle name="Comma 2 2 2 2 2 2 4" xfId="754"/>
    <cellStyle name="Comma 3 2 2 2 2 2 4" xfId="755"/>
    <cellStyle name="Comma 4 2 2 2 2 4" xfId="756"/>
    <cellStyle name="Comma 2 3 2 2 2 2 4" xfId="757"/>
    <cellStyle name="Comma 2 9 2" xfId="758"/>
    <cellStyle name="Comma 3 8 2" xfId="759"/>
    <cellStyle name="Comma 2 2 7 2" xfId="760"/>
    <cellStyle name="Comma 3 2 7 2" xfId="761"/>
    <cellStyle name="Comma 4 7 2" xfId="762"/>
    <cellStyle name="Comma 2 3 7 2" xfId="763"/>
    <cellStyle name="Comma 2 4 6 2" xfId="764"/>
    <cellStyle name="Comma 3 3 6 2" xfId="765"/>
    <cellStyle name="Comma 2 2 2 6 2" xfId="766"/>
    <cellStyle name="Comma 3 2 2 6 2" xfId="767"/>
    <cellStyle name="Comma 4 2 6 2" xfId="768"/>
    <cellStyle name="Comma 2 3 2 6 2" xfId="769"/>
    <cellStyle name="Comma 2 5 5 2" xfId="770"/>
    <cellStyle name="Comma 3 4 5 2" xfId="771"/>
    <cellStyle name="Comma 2 2 3 5 2" xfId="772"/>
    <cellStyle name="Comma 3 2 3 5 2" xfId="773"/>
    <cellStyle name="Comma 4 3 5 2" xfId="774"/>
    <cellStyle name="Comma 2 3 3 5 2" xfId="775"/>
    <cellStyle name="Comma 2 4 2 5 2" xfId="776"/>
    <cellStyle name="Comma 3 3 2 5 2" xfId="777"/>
    <cellStyle name="Comma 2 2 2 2 5 2" xfId="778"/>
    <cellStyle name="Comma 3 2 2 2 5 2" xfId="779"/>
    <cellStyle name="Comma 4 2 2 5 2" xfId="780"/>
    <cellStyle name="Comma 2 3 2 2 5 2" xfId="781"/>
    <cellStyle name="Comma 5 4 2" xfId="782"/>
    <cellStyle name="Comma 2 6 4 2" xfId="783"/>
    <cellStyle name="Comma 3 5 4 2" xfId="784"/>
    <cellStyle name="Comma 2 2 4 4 2" xfId="785"/>
    <cellStyle name="Comma 3 2 4 4 2" xfId="786"/>
    <cellStyle name="Comma 4 4 4 2" xfId="787"/>
    <cellStyle name="Comma 2 3 4 4 2" xfId="788"/>
    <cellStyle name="Comma 2 4 3 4 2" xfId="789"/>
    <cellStyle name="Comma 3 3 3 4 2" xfId="790"/>
    <cellStyle name="Comma 2 2 2 3 4 2" xfId="791"/>
    <cellStyle name="Comma 3 2 2 3 4 2" xfId="792"/>
    <cellStyle name="Comma 4 2 3 4 2" xfId="793"/>
    <cellStyle name="Comma 2 3 2 3 4 2" xfId="794"/>
    <cellStyle name="Comma 2 5 2 4 2" xfId="795"/>
    <cellStyle name="Comma 3 4 2 4 2" xfId="796"/>
    <cellStyle name="Comma 2 2 3 2 4 2" xfId="797"/>
    <cellStyle name="Comma 3 2 3 2 4 2" xfId="798"/>
    <cellStyle name="Comma 4 3 2 4 2" xfId="799"/>
    <cellStyle name="Comma 2 3 3 2 4 2" xfId="800"/>
    <cellStyle name="Comma 2 4 2 2 4 2" xfId="801"/>
    <cellStyle name="Comma 3 3 2 2 4 2" xfId="802"/>
    <cellStyle name="Comma 2 2 2 2 2 4 2" xfId="803"/>
    <cellStyle name="Comma 3 2 2 2 2 4 2" xfId="804"/>
    <cellStyle name="Comma 4 2 2 2 4 2" xfId="805"/>
    <cellStyle name="Comma 2 3 2 2 2 4 2" xfId="806"/>
    <cellStyle name="Comma 2 7 3 2" xfId="807"/>
    <cellStyle name="Comma 3 6 3 2" xfId="808"/>
    <cellStyle name="Comma 2 2 5 3 2" xfId="809"/>
    <cellStyle name="Comma 3 2 5 3 2" xfId="810"/>
    <cellStyle name="Comma 4 5 3 2" xfId="811"/>
    <cellStyle name="Comma 2 3 5 3 2" xfId="812"/>
    <cellStyle name="Comma 2 4 4 3 2" xfId="813"/>
    <cellStyle name="Comma 3 3 4 3 2" xfId="814"/>
    <cellStyle name="Comma 2 2 2 4 3 2" xfId="815"/>
    <cellStyle name="Comma 3 2 2 4 3 2" xfId="816"/>
    <cellStyle name="Comma 4 2 4 3 2" xfId="817"/>
    <cellStyle name="Comma 2 3 2 4 3 2" xfId="818"/>
    <cellStyle name="Comma 2 5 3 3 2" xfId="819"/>
    <cellStyle name="Comma 3 4 3 3 2" xfId="820"/>
    <cellStyle name="Comma 2 2 3 3 3 2" xfId="821"/>
    <cellStyle name="Comma 3 2 3 3 3 2" xfId="822"/>
    <cellStyle name="Comma 4 3 3 3 2" xfId="823"/>
    <cellStyle name="Comma 2 3 3 3 3 2" xfId="824"/>
    <cellStyle name="Comma 2 4 2 3 3 2" xfId="825"/>
    <cellStyle name="Comma 3 3 2 3 3 2" xfId="826"/>
    <cellStyle name="Comma 2 2 2 2 3 3 2" xfId="827"/>
    <cellStyle name="Comma 3 2 2 2 3 3 2" xfId="828"/>
    <cellStyle name="Comma 4 2 2 3 3 2" xfId="829"/>
    <cellStyle name="Comma 2 3 2 2 3 3 2" xfId="830"/>
    <cellStyle name="Comma 5 2 3 2" xfId="831"/>
    <cellStyle name="Comma 2 6 2 3 2" xfId="832"/>
    <cellStyle name="Comma 3 5 2 3 2" xfId="833"/>
    <cellStyle name="Comma 2 2 4 2 3 2" xfId="834"/>
    <cellStyle name="Comma 3 2 4 2 3 2" xfId="835"/>
    <cellStyle name="Comma 4 4 2 3 2" xfId="836"/>
    <cellStyle name="Comma 2 3 4 2 3 2" xfId="837"/>
    <cellStyle name="Comma 2 4 3 2 3 2" xfId="838"/>
    <cellStyle name="Comma 3 3 3 2 3 2" xfId="839"/>
    <cellStyle name="Comma 2 2 2 3 2 3 2" xfId="840"/>
    <cellStyle name="Comma 3 2 2 3 2 3 2" xfId="841"/>
    <cellStyle name="Comma 4 2 3 2 3 2" xfId="842"/>
    <cellStyle name="Comma 2 3 2 3 2 3 2" xfId="843"/>
    <cellStyle name="Comma 2 5 2 2 3 2" xfId="844"/>
    <cellStyle name="Comma 3 4 2 2 3 2" xfId="845"/>
    <cellStyle name="Comma 2 2 3 2 2 3 2" xfId="846"/>
    <cellStyle name="Comma 3 2 3 2 2 3 2" xfId="847"/>
    <cellStyle name="Comma 4 3 2 2 3 2" xfId="848"/>
    <cellStyle name="Comma 2 3 3 2 2 3 2" xfId="849"/>
    <cellStyle name="Comma 2 4 2 2 2 3 2" xfId="850"/>
    <cellStyle name="Comma 3 3 2 2 2 3 2" xfId="851"/>
    <cellStyle name="Comma 2 2 2 2 2 2 3 2" xfId="852"/>
    <cellStyle name="Comma 3 2 2 2 2 2 3 2" xfId="853"/>
    <cellStyle name="Comma 4 2 2 2 2 3 2" xfId="854"/>
    <cellStyle name="Comma 2 3 2 2 2 2 3 2" xfId="855"/>
    <cellStyle name="Comma 2 8 2" xfId="856"/>
    <cellStyle name="Comma 3 7 2" xfId="857"/>
    <cellStyle name="Comma 2 2 6 2" xfId="858"/>
    <cellStyle name="Comma 3 2 6 2" xfId="859"/>
    <cellStyle name="Comma 4 6 2" xfId="860"/>
    <cellStyle name="Comma 2 3 6 2" xfId="861"/>
    <cellStyle name="Comma 2 4 5 2" xfId="862"/>
    <cellStyle name="Comma 3 3 5 2" xfId="863"/>
    <cellStyle name="Comma 2 2 2 5 2" xfId="864"/>
    <cellStyle name="Comma 3 2 2 5 2" xfId="865"/>
    <cellStyle name="Comma 4 2 5 2" xfId="866"/>
    <cellStyle name="Comma 2 3 2 5 2" xfId="867"/>
    <cellStyle name="Comma 2 5 4 2" xfId="868"/>
    <cellStyle name="Comma 3 4 4 2" xfId="869"/>
    <cellStyle name="Comma 2 2 3 4 2" xfId="870"/>
    <cellStyle name="Comma 3 2 3 4 2" xfId="871"/>
    <cellStyle name="Comma 4 3 4 2" xfId="872"/>
    <cellStyle name="Comma 2 3 3 4 2" xfId="873"/>
    <cellStyle name="Comma 2 4 2 4 2" xfId="874"/>
    <cellStyle name="Comma 3 3 2 4 2" xfId="875"/>
    <cellStyle name="Comma 2 2 2 2 4 2" xfId="876"/>
    <cellStyle name="Comma 3 2 2 2 4 2" xfId="877"/>
    <cellStyle name="Comma 4 2 2 4 2" xfId="878"/>
    <cellStyle name="Comma 2 3 2 2 4 2" xfId="879"/>
    <cellStyle name="Comma 5 3 2" xfId="880"/>
    <cellStyle name="Comma 2 6 3 2" xfId="881"/>
    <cellStyle name="Comma 3 5 3 2" xfId="882"/>
    <cellStyle name="Comma 2 2 4 3 2" xfId="883"/>
    <cellStyle name="Comma 3 2 4 3 2" xfId="884"/>
    <cellStyle name="Comma 4 4 3 2" xfId="885"/>
    <cellStyle name="Comma 2 3 4 3 2" xfId="886"/>
    <cellStyle name="Comma 2 4 3 3 2" xfId="887"/>
    <cellStyle name="Comma 3 3 3 3 2" xfId="888"/>
    <cellStyle name="Comma 2 2 2 3 3 2" xfId="889"/>
    <cellStyle name="Comma 3 2 2 3 3 2" xfId="890"/>
    <cellStyle name="Comma 4 2 3 3 2" xfId="891"/>
    <cellStyle name="Comma 2 3 2 3 3 2" xfId="892"/>
    <cellStyle name="Comma 2 5 2 3 2" xfId="893"/>
    <cellStyle name="Comma 3 4 2 3 2" xfId="894"/>
    <cellStyle name="Comma 2 2 3 2 3 2" xfId="895"/>
    <cellStyle name="Comma 3 2 3 2 3 2" xfId="896"/>
    <cellStyle name="Comma 4 3 2 3 2" xfId="897"/>
    <cellStyle name="Comma 2 3 3 2 3 2" xfId="898"/>
    <cellStyle name="Comma 2 4 2 2 3 2" xfId="899"/>
    <cellStyle name="Comma 3 3 2 2 3 2" xfId="900"/>
    <cellStyle name="Comma 2 2 2 2 2 3 2" xfId="901"/>
    <cellStyle name="Comma 3 2 2 2 2 3 2" xfId="902"/>
    <cellStyle name="Comma 4 2 2 2 3 2" xfId="903"/>
    <cellStyle name="Comma 2 3 2 2 2 3 2" xfId="904"/>
    <cellStyle name="Comma 2 7 2 2" xfId="905"/>
    <cellStyle name="Comma 3 6 2 2" xfId="906"/>
    <cellStyle name="Comma 2 2 5 2 2" xfId="907"/>
    <cellStyle name="Comma 3 2 5 2 2" xfId="908"/>
    <cellStyle name="Comma 4 5 2 2" xfId="909"/>
    <cellStyle name="Comma 2 3 5 2 2" xfId="910"/>
    <cellStyle name="Comma 2 4 4 2 2" xfId="911"/>
    <cellStyle name="Comma 3 3 4 2 2" xfId="912"/>
    <cellStyle name="Comma 2 2 2 4 2 2" xfId="913"/>
    <cellStyle name="Comma 3 2 2 4 2 2" xfId="914"/>
    <cellStyle name="Comma 4 2 4 2 2" xfId="915"/>
    <cellStyle name="Comma 2 3 2 4 2 2" xfId="916"/>
    <cellStyle name="Comma 2 5 3 2 2" xfId="917"/>
    <cellStyle name="Comma 3 4 3 2 2" xfId="918"/>
    <cellStyle name="Comma 2 2 3 3 2 2" xfId="919"/>
    <cellStyle name="Comma 3 2 3 3 2 2" xfId="920"/>
    <cellStyle name="Comma 4 3 3 2 2" xfId="921"/>
    <cellStyle name="Comma 2 3 3 3 2 2" xfId="922"/>
    <cellStyle name="Comma 2 4 2 3 2 2" xfId="923"/>
    <cellStyle name="Comma 3 3 2 3 2 2" xfId="924"/>
    <cellStyle name="Comma 2 2 2 2 3 2 2" xfId="925"/>
    <cellStyle name="Comma 3 2 2 2 3 2 2" xfId="926"/>
    <cellStyle name="Comma 4 2 2 3 2 2" xfId="927"/>
    <cellStyle name="Comma 2 3 2 2 3 2 2" xfId="928"/>
    <cellStyle name="Comma 5 2 2 2" xfId="929"/>
    <cellStyle name="Comma 2 6 2 2 2" xfId="930"/>
    <cellStyle name="Comma 3 5 2 2 2" xfId="931"/>
    <cellStyle name="Comma 2 2 4 2 2 2" xfId="932"/>
    <cellStyle name="Comma 3 2 4 2 2 2" xfId="933"/>
    <cellStyle name="Comma 4 4 2 2 2" xfId="934"/>
    <cellStyle name="Comma 2 3 4 2 2 2" xfId="935"/>
    <cellStyle name="Comma 2 4 3 2 2 2" xfId="936"/>
    <cellStyle name="Comma 3 3 3 2 2 2" xfId="937"/>
    <cellStyle name="Comma 2 2 2 3 2 2 2" xfId="938"/>
    <cellStyle name="Comma 3 2 2 3 2 2 2" xfId="939"/>
    <cellStyle name="Comma 4 2 3 2 2 2" xfId="940"/>
    <cellStyle name="Comma 2 3 2 3 2 2 2" xfId="941"/>
    <cellStyle name="Comma 2 5 2 2 2 2" xfId="942"/>
    <cellStyle name="Comma 3 4 2 2 2 2" xfId="943"/>
    <cellStyle name="Comma 2 2 3 2 2 2 2" xfId="944"/>
    <cellStyle name="Comma 3 2 3 2 2 2 2" xfId="945"/>
    <cellStyle name="Comma 4 3 2 2 2 2" xfId="946"/>
    <cellStyle name="Comma 2 3 3 2 2 2 2" xfId="947"/>
    <cellStyle name="Comma 2 4 2 2 2 2 2" xfId="948"/>
    <cellStyle name="Comma 3 3 2 2 2 2 2" xfId="949"/>
    <cellStyle name="Comma 2 2 2 2 2 2 2 2" xfId="950"/>
    <cellStyle name="Comma 3 2 2 2 2 2 2 2" xfId="951"/>
    <cellStyle name="Comma 4 2 2 2 2 2 2" xfId="952"/>
    <cellStyle name="Comma 2 3 2 2 2 2 2 2" xfId="953"/>
    <cellStyle name="Normal 190 2" xfId="95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BA68"/>
  <sheetViews>
    <sheetView showGridLines="0" zoomScaleNormal="100" workbookViewId="0">
      <selection activeCell="E14" sqref="E14"/>
    </sheetView>
  </sheetViews>
  <sheetFormatPr baseColWidth="8" defaultColWidth="9.140625" defaultRowHeight="12.75" outlineLevelCol="0"/>
  <cols>
    <col width="2" bestFit="1" customWidth="1" style="40" min="1" max="1"/>
    <col width="4.42578125" bestFit="1" customWidth="1" style="40" min="2" max="2"/>
    <col width="67.28515625" bestFit="1" customWidth="1" style="40" min="3" max="3"/>
    <col width="14.42578125" bestFit="1" customWidth="1" style="40" min="4" max="4"/>
    <col width="17.85546875" bestFit="1" customWidth="1" style="40" min="5" max="5"/>
    <col width="4.28515625" bestFit="1" customWidth="1" style="40" min="6" max="6"/>
    <col width="10.85546875" bestFit="1" customWidth="1" style="40" min="7" max="7"/>
    <col width="7.42578125" bestFit="1" customWidth="1" style="40" min="8" max="8"/>
    <col width="3.85546875" customWidth="1" style="40" min="9" max="9"/>
    <col width="13.85546875" bestFit="1" customWidth="1" style="41" min="10" max="10"/>
    <col width="6.28515625" bestFit="1" customWidth="1" style="40" min="11" max="11"/>
    <col width="16" bestFit="1" customWidth="1" style="42" min="12" max="12"/>
    <col width="7.140625" bestFit="1" customWidth="1" style="40" min="13" max="13"/>
    <col width="16" bestFit="1" customWidth="1" style="42" min="14" max="14"/>
    <col width="7.5703125" bestFit="1" customWidth="1" style="40" min="15" max="15"/>
    <col width="14.42578125" bestFit="1" customWidth="1" style="42" min="16" max="16"/>
    <col width="12" bestFit="1" customWidth="1" style="40" min="17" max="17"/>
    <col width="12.42578125" bestFit="1" customWidth="1" style="42" min="18" max="18"/>
    <col width="12" bestFit="1" customWidth="1" style="40" min="19" max="19"/>
    <col width="13.5703125" bestFit="1" customWidth="1" style="40" min="20" max="20"/>
    <col width="9.140625" customWidth="1" style="40" min="21" max="23"/>
    <col width="12" bestFit="1" customWidth="1" style="40" min="24" max="24"/>
    <col width="14.85546875" bestFit="1" customWidth="1" style="40" min="25" max="25"/>
    <col width="9.140625" customWidth="1" style="40" min="26" max="26"/>
    <col width="13.5703125" bestFit="1" customWidth="1" style="40" min="27" max="27"/>
    <col width="9.140625" customWidth="1" style="40" min="28" max="28"/>
    <col width="13.5703125" bestFit="1" customWidth="1" style="40" min="29" max="29"/>
    <col width="13.5703125" customWidth="1" style="40" min="30" max="31"/>
    <col width="11.28515625" bestFit="1" customWidth="1" style="40" min="32" max="32"/>
    <col width="15.7109375" customWidth="1" style="40" min="33" max="33"/>
    <col width="6" bestFit="1" customWidth="1" style="40" min="34" max="34"/>
    <col width="11" bestFit="1" customWidth="1" style="40" min="35" max="36"/>
    <col width="9.140625" customWidth="1" style="40" min="37" max="39"/>
    <col width="13.85546875" bestFit="1" customWidth="1" style="40" min="40" max="40"/>
    <col width="12.140625" bestFit="1" customWidth="1" style="40" min="41" max="41"/>
    <col width="15" bestFit="1" customWidth="1" style="40" min="42" max="42"/>
    <col width="14.28515625" bestFit="1" customWidth="1" style="40" min="43" max="43"/>
    <col width="18.28515625" bestFit="1" customWidth="1" style="40" min="44" max="44"/>
    <col width="9.85546875" bestFit="1" customWidth="1" style="40" min="45" max="45"/>
    <col width="12.28515625" bestFit="1" customWidth="1" style="40" min="46" max="46"/>
    <col width="33.85546875" bestFit="1" customWidth="1" style="40" min="47" max="47"/>
    <col width="10.140625" bestFit="1" customWidth="1" style="40" min="48" max="48"/>
    <col width="12" bestFit="1" customWidth="1" style="40" min="49" max="49"/>
    <col width="14.7109375" bestFit="1" customWidth="1" style="40" min="50" max="50"/>
    <col width="9.42578125" bestFit="1" customWidth="1" style="40" min="51" max="51"/>
    <col width="11.140625" bestFit="1" customWidth="1" style="40" min="52" max="52"/>
    <col width="10.42578125" bestFit="1" customWidth="1" style="40" min="53" max="53"/>
    <col width="9.140625" customWidth="1" style="40" min="54" max="55"/>
    <col width="9.140625" customWidth="1" style="40" min="56" max="16384"/>
  </cols>
  <sheetData>
    <row r="2" ht="15.75" customHeight="1">
      <c r="B2" s="231" t="n"/>
      <c r="C2" s="231" t="inlineStr">
        <is>
          <t>RECON DATE</t>
        </is>
      </c>
      <c r="D2" s="227" t="n">
        <v>45357</v>
      </c>
      <c r="E2" s="226" t="n"/>
      <c r="F2" s="43" t="n"/>
      <c r="G2" s="44" t="n"/>
      <c r="AU2" s="69" t="n"/>
      <c r="AV2" s="69" t="n"/>
      <c r="AW2" s="70" t="inlineStr">
        <is>
          <t>DEBIT IN BANK</t>
        </is>
      </c>
      <c r="AX2" s="70" t="inlineStr">
        <is>
          <t>DEBITS IN LEDGER</t>
        </is>
      </c>
      <c r="AY2" s="70" t="inlineStr">
        <is>
          <t>CR IN BANK</t>
        </is>
      </c>
      <c r="AZ2" s="70" t="inlineStr">
        <is>
          <t>CR IN LEDGER</t>
        </is>
      </c>
    </row>
    <row r="3">
      <c r="B3" s="232" t="n"/>
      <c r="C3" s="236" t="inlineStr">
        <is>
          <t>BFL-HDFC-UPI COLLECTION INTEGRATION 4310</t>
        </is>
      </c>
      <c r="D3" s="78" t="inlineStr">
        <is>
          <t>BANK A/C NO</t>
        </is>
      </c>
      <c r="E3" s="115" t="inlineStr">
        <is>
          <t>57500001294310</t>
        </is>
      </c>
      <c r="F3" s="45" t="n"/>
      <c r="G3" s="44" t="n"/>
      <c r="J3" s="46">
        <f>D2</f>
        <v/>
      </c>
      <c r="AT3" s="42" t="n"/>
      <c r="AU3" s="71" t="inlineStr">
        <is>
          <t>Book Bal As per BRS ( Finnone + Pennant)</t>
        </is>
      </c>
      <c r="AV3" s="71" t="inlineStr">
        <is>
          <t>As per bank</t>
        </is>
      </c>
      <c r="AW3" s="71" t="inlineStr">
        <is>
          <t>TD*</t>
        </is>
      </c>
      <c r="AX3" s="71" t="inlineStr">
        <is>
          <t>WD*</t>
        </is>
      </c>
      <c r="AY3" s="71" t="inlineStr">
        <is>
          <t>TC*</t>
        </is>
      </c>
      <c r="AZ3" s="71" t="inlineStr">
        <is>
          <t>WC*</t>
        </is>
      </c>
    </row>
    <row r="4" ht="12.75" customHeight="1">
      <c r="B4" s="233" t="n"/>
      <c r="C4" s="233" t="n"/>
      <c r="D4" s="78" t="inlineStr">
        <is>
          <t>LEDGER CODE</t>
        </is>
      </c>
      <c r="E4" s="79" t="inlineStr">
        <is>
          <t>HDFCCOLL4310</t>
        </is>
      </c>
      <c r="F4" s="45" t="n"/>
      <c r="G4" s="47" t="n"/>
      <c r="J4" s="48" t="inlineStr">
        <is>
          <t>TAT</t>
        </is>
      </c>
      <c r="K4" s="225" t="inlineStr">
        <is>
          <t>DR IN BANK</t>
        </is>
      </c>
      <c r="L4" s="226" t="n"/>
      <c r="M4" s="225" t="inlineStr">
        <is>
          <t>CR IN BANK</t>
        </is>
      </c>
      <c r="N4" s="226" t="n"/>
      <c r="O4" s="225" t="inlineStr">
        <is>
          <t>DR IN LEDGER</t>
        </is>
      </c>
      <c r="P4" s="226" t="n"/>
      <c r="Q4" s="225" t="inlineStr">
        <is>
          <t>CR IN LEDGER</t>
        </is>
      </c>
      <c r="R4" s="226" t="n"/>
      <c r="S4" s="223" t="inlineStr">
        <is>
          <t>TOTAL
COUNT</t>
        </is>
      </c>
      <c r="T4" s="223" t="inlineStr">
        <is>
          <t>TOTAL
AMOUNT</t>
        </is>
      </c>
      <c r="AT4" s="42" t="n"/>
      <c r="AU4" s="72">
        <f>E10+E9+E8</f>
        <v/>
      </c>
      <c r="AV4" s="72">
        <f>E24</f>
        <v/>
      </c>
      <c r="AW4" s="72">
        <f>E17</f>
        <v/>
      </c>
      <c r="AX4" s="72">
        <f>E18</f>
        <v/>
      </c>
      <c r="AY4" s="72">
        <f>E12</f>
        <v/>
      </c>
      <c r="AZ4" s="72">
        <f>E13</f>
        <v/>
      </c>
      <c r="BA4" s="98">
        <f>AU4+AY4+AZ4-AW4-AX4-AV4</f>
        <v/>
      </c>
    </row>
    <row r="5" ht="12.75" customHeight="1">
      <c r="B5" s="49" t="n"/>
      <c r="C5" s="49" t="n"/>
      <c r="D5" s="49" t="n"/>
      <c r="E5" s="244" t="n"/>
      <c r="F5" s="245" t="n"/>
      <c r="G5" s="47" t="n"/>
      <c r="J5" s="246">
        <f>DATE(YEAR(D2),MONTH(D2),1)</f>
        <v/>
      </c>
      <c r="K5" s="50" t="inlineStr">
        <is>
          <t>COUNT</t>
        </is>
      </c>
      <c r="L5" s="51" t="inlineStr">
        <is>
          <t>AMOUNT</t>
        </is>
      </c>
      <c r="M5" s="50" t="inlineStr">
        <is>
          <t>COUNT</t>
        </is>
      </c>
      <c r="N5" s="51" t="inlineStr">
        <is>
          <t>AMOUNT</t>
        </is>
      </c>
      <c r="O5" s="50" t="inlineStr">
        <is>
          <t>COUNT</t>
        </is>
      </c>
      <c r="P5" s="51" t="inlineStr">
        <is>
          <t>AMOUNT</t>
        </is>
      </c>
      <c r="Q5" s="50" t="inlineStr">
        <is>
          <t>COUNT</t>
        </is>
      </c>
      <c r="R5" s="51" t="inlineStr">
        <is>
          <t>AMOUNT</t>
        </is>
      </c>
      <c r="S5" s="224" t="n"/>
      <c r="T5" s="224" t="n"/>
      <c r="AT5" s="53" t="n"/>
      <c r="AU5" s="54" t="n"/>
    </row>
    <row r="6">
      <c r="B6" s="231" t="n"/>
      <c r="C6" s="231" t="inlineStr">
        <is>
          <t>PARTICULARS</t>
        </is>
      </c>
      <c r="D6" s="78" t="inlineStr">
        <is>
          <t>TOTAL COUNT</t>
        </is>
      </c>
      <c r="E6" s="79" t="inlineStr">
        <is>
          <t xml:space="preserve">TOTAL AMT </t>
        </is>
      </c>
      <c r="F6" s="80" t="n"/>
      <c r="G6" s="80" t="inlineStr">
        <is>
          <t>BANK ID</t>
        </is>
      </c>
      <c r="J6" s="52">
        <f>TEXT(EDATE($J$5,1),"MMM")&amp;"_"&amp;TEXT(EDATE($J$5,1),"YYYY")</f>
        <v/>
      </c>
      <c r="K6" s="247">
        <f>COUNTIF('DR IN BANK'!$D:$D,"="&amp;J6)</f>
        <v/>
      </c>
      <c r="L6" s="124">
        <f>SUMIFS('DR IN BANK'!$I:$I,'DR IN BANK'!$D:$D,"="&amp;J6)</f>
        <v/>
      </c>
      <c r="M6" s="108">
        <f>COUNTIF('CR IN BANK'!$D:$D,"="&amp;J6)</f>
        <v/>
      </c>
      <c r="N6" s="124">
        <f>SUMIFS('CR IN BANK'!$Q:$Q,'CR IN BANK'!$D:$D,"="&amp;J6)</f>
        <v/>
      </c>
      <c r="O6" s="108">
        <f>COUNTIF('DR IN LEDGER'!$D:$D,"="&amp;J6)</f>
        <v/>
      </c>
      <c r="P6" s="124">
        <f>SUMIFS('DR IN LEDGER'!$Q:$Q,'DR IN LEDGER'!$D:$D,"="&amp;J6)</f>
        <v/>
      </c>
      <c r="Q6" s="108">
        <f>COUNTIF('CR IN LEDGER'!$D:$D,"="&amp;J6)</f>
        <v/>
      </c>
      <c r="R6" s="124">
        <f>SUMIFS('CR IN LEDGER'!$Q:$Q,'CR IN LEDGER'!$D:$D,"="&amp;J6)</f>
        <v/>
      </c>
      <c r="S6" s="125">
        <f>K6+M6+O6+Q6</f>
        <v/>
      </c>
      <c r="T6" s="126">
        <f>L6+N6+P6+R6</f>
        <v/>
      </c>
      <c r="AT6" s="53" t="n"/>
      <c r="AU6" s="54" t="n"/>
    </row>
    <row r="7">
      <c r="B7" s="80" t="n"/>
      <c r="C7" s="80" t="n"/>
      <c r="D7" s="81" t="n"/>
      <c r="E7" s="82" t="n"/>
      <c r="F7" s="80" t="n"/>
      <c r="G7" s="80" t="n">
        <v>3258</v>
      </c>
      <c r="J7" s="52">
        <f>TEXT(EDATE($J$5,0),"MMM")&amp;"_"&amp;TEXT(EDATE($J$5,1),"YYYY")</f>
        <v/>
      </c>
      <c r="K7" s="247">
        <f>COUNTIF('DR IN BANK'!$D:$D,"="&amp;J7)</f>
        <v/>
      </c>
      <c r="L7" s="124">
        <f>SUMIFS('DR IN BANK'!$I:$I,'DR IN BANK'!$D:$D,"="&amp;J7)</f>
        <v/>
      </c>
      <c r="M7" s="108">
        <f>COUNTIF('CR IN BANK'!$D:$D,"="&amp;J7)</f>
        <v/>
      </c>
      <c r="N7" s="124">
        <f>SUMIFS('CR IN BANK'!$Q:$Q,'CR IN BANK'!$D:$D,"="&amp;J7)</f>
        <v/>
      </c>
      <c r="O7" s="108">
        <f>COUNTIF('DR IN LEDGER'!$D:$D,"="&amp;J7)</f>
        <v/>
      </c>
      <c r="P7" s="124">
        <f>SUMIFS('DR IN LEDGER'!$Q:$Q,'DR IN LEDGER'!$D:$D,"="&amp;J7)</f>
        <v/>
      </c>
      <c r="Q7" s="108">
        <f>COUNTIF('CR IN LEDGER'!$D:$D,"="&amp;J7)</f>
        <v/>
      </c>
      <c r="R7" s="124">
        <f>SUMIFS('CR IN LEDGER'!$Q:$Q,'CR IN LEDGER'!$D:$D,"="&amp;J7)</f>
        <v/>
      </c>
      <c r="S7" s="125">
        <f>K7+M7+O7+Q7</f>
        <v/>
      </c>
      <c r="T7" s="126">
        <f>L7+N7+P7+R7</f>
        <v/>
      </c>
      <c r="AT7" s="53" t="n"/>
      <c r="AU7" s="54" t="n"/>
    </row>
    <row r="8">
      <c r="B8" s="231" t="n"/>
      <c r="C8" s="84">
        <f>"CLOSING BALANCE AS PER (BOOK) FINNONE - HDFCCOLL4310  AS OF "&amp;TEXT(D2,"dd-mmm-yy")</f>
        <v/>
      </c>
      <c r="D8" s="79" t="inlineStr">
        <is>
          <t>HDFCCOLL4310</t>
        </is>
      </c>
      <c r="E8" s="97" t="inlineStr">
        <is>
          <t>-105935393.34</t>
        </is>
      </c>
      <c r="F8" s="248" t="inlineStr">
        <is>
          <t>CR</t>
        </is>
      </c>
      <c r="G8" s="83" t="inlineStr">
        <is>
          <t>A</t>
        </is>
      </c>
      <c r="H8" s="68" t="n"/>
      <c r="J8" s="52">
        <f>TEXT(EDATE($J$5,-1),"MMM")&amp;"_"&amp;TEXT(EDATE($J$5,-1),"YYYY")</f>
        <v/>
      </c>
      <c r="K8" s="247">
        <f>COUNTIF('DR IN BANK'!$D:$D,"="&amp;J8)</f>
        <v/>
      </c>
      <c r="L8" s="124">
        <f>SUMIFS('DR IN BANK'!$I:$I,'DR IN BANK'!$D:$D,"="&amp;J8)</f>
        <v/>
      </c>
      <c r="M8" s="108">
        <f>COUNTIF('CR IN BANK'!$D:$D,"="&amp;J8)</f>
        <v/>
      </c>
      <c r="N8" s="124">
        <f>SUMIFS('CR IN BANK'!$Q:$Q,'CR IN BANK'!$D:$D,"="&amp;J8)</f>
        <v/>
      </c>
      <c r="O8" s="108">
        <f>COUNTIF('DR IN LEDGER'!$D:$D,"="&amp;J8)</f>
        <v/>
      </c>
      <c r="P8" s="124">
        <f>SUMIFS('DR IN LEDGER'!$Q:$Q,'DR IN LEDGER'!$D:$D,"="&amp;J8)</f>
        <v/>
      </c>
      <c r="Q8" s="108">
        <f>COUNTIF('CR IN LEDGER'!$D:$D,"="&amp;J8)</f>
        <v/>
      </c>
      <c r="R8" s="124">
        <f>SUMIFS('CR IN LEDGER'!$Q:$Q,'CR IN LEDGER'!$D:$D,"="&amp;J8)</f>
        <v/>
      </c>
      <c r="S8" s="125">
        <f>K8+M8+O8+Q8</f>
        <v/>
      </c>
      <c r="T8" s="126">
        <f>L8+N8+P8+R8</f>
        <v/>
      </c>
      <c r="AT8" s="53" t="n"/>
      <c r="AU8" s="54" t="n"/>
    </row>
    <row r="9">
      <c r="B9" s="231" t="n"/>
      <c r="C9" s="84">
        <f>"CLOSING BALANCE AS PER (BOOK) PENNANT- HDFCCOLL4310 AS OF "&amp;TEXT(D2,"dd-mmm-yy")</f>
        <v/>
      </c>
      <c r="D9" s="79" t="inlineStr">
        <is>
          <t>HDFCCOLL4310</t>
        </is>
      </c>
      <c r="E9" s="97" t="n">
        <v>105815603.71</v>
      </c>
      <c r="F9" s="248" t="inlineStr">
        <is>
          <t>DR</t>
        </is>
      </c>
      <c r="G9" s="83" t="inlineStr">
        <is>
          <t>A1</t>
        </is>
      </c>
      <c r="J9" s="52">
        <f>TEXT(EDATE($J$5,-2),"MMM")&amp;"_"&amp;TEXT(EDATE($J$5,-2),"YYYY")</f>
        <v/>
      </c>
      <c r="K9" s="247">
        <f>COUNTIF('DR IN BANK'!$D:$D,"="&amp;J9)</f>
        <v/>
      </c>
      <c r="L9" s="124">
        <f>SUMIFS('DR IN BANK'!$I:$I,'DR IN BANK'!$D:$D,"="&amp;J9)</f>
        <v/>
      </c>
      <c r="M9" s="108">
        <f>COUNTIF('CR IN BANK'!$D:$D,"="&amp;J9)</f>
        <v/>
      </c>
      <c r="N9" s="124">
        <f>SUMIFS('CR IN BANK'!$Q:$Q,'CR IN BANK'!$D:$D,"="&amp;J9)</f>
        <v/>
      </c>
      <c r="O9" s="108">
        <f>COUNTIF('DR IN LEDGER'!$D:$D,"="&amp;J9)</f>
        <v/>
      </c>
      <c r="P9" s="124">
        <f>SUMIFS('DR IN LEDGER'!$Q:$Q,'DR IN LEDGER'!$D:$D,"="&amp;J9)</f>
        <v/>
      </c>
      <c r="Q9" s="108">
        <f>COUNTIF('CR IN LEDGER'!$D:$D,"="&amp;J9)</f>
        <v/>
      </c>
      <c r="R9" s="124">
        <f>SUMIFS('CR IN LEDGER'!$Q:$Q,'CR IN LEDGER'!$D:$D,"="&amp;J9)</f>
        <v/>
      </c>
      <c r="S9" s="125">
        <f>K9+M9+O9+Q9</f>
        <v/>
      </c>
      <c r="T9" s="126">
        <f>L9+N9+P9+R9</f>
        <v/>
      </c>
      <c r="AT9" s="53" t="n"/>
      <c r="AU9" s="54" t="n"/>
    </row>
    <row r="10">
      <c r="B10" s="231" t="n"/>
      <c r="C10" s="84" t="inlineStr">
        <is>
          <t>CLOSING BALANCE AS PER (BOOK) MILES- 13251 AS OF BANK A/C NO</t>
        </is>
      </c>
      <c r="D10" s="78" t="n">
        <v>13251</v>
      </c>
      <c r="E10" s="97" t="n">
        <v>112101</v>
      </c>
      <c r="F10" s="248" t="inlineStr">
        <is>
          <t>DR</t>
        </is>
      </c>
      <c r="G10" s="83" t="n"/>
      <c r="J10" s="52">
        <f>TEXT(EDATE($J$5,-3),"MMM")&amp;"_"&amp;TEXT(EDATE($J$5,-3),"YYYY")</f>
        <v/>
      </c>
      <c r="K10" s="247">
        <f>COUNTIF('DR IN BANK'!$D:$D,"="&amp;J10)</f>
        <v/>
      </c>
      <c r="L10" s="124">
        <f>SUMIFS('DR IN BANK'!$I:$I,'DR IN BANK'!$D:$D,"="&amp;J10)</f>
        <v/>
      </c>
      <c r="M10" s="108">
        <f>COUNTIF('CR IN BANK'!$D:$D,"="&amp;J10)</f>
        <v/>
      </c>
      <c r="N10" s="124">
        <f>SUMIFS('CR IN BANK'!$Q:$Q,'CR IN BANK'!$D:$D,"="&amp;J10)</f>
        <v/>
      </c>
      <c r="O10" s="108">
        <f>COUNTIF('DR IN LEDGER'!$D:$D,"="&amp;J10)</f>
        <v/>
      </c>
      <c r="P10" s="124">
        <f>SUMIFS('DR IN LEDGER'!$Q:$Q,'DR IN LEDGER'!$D:$D,"="&amp;J10)</f>
        <v/>
      </c>
      <c r="Q10" s="108">
        <f>COUNTIF('CR IN LEDGER'!$D:$D,"="&amp;J10)</f>
        <v/>
      </c>
      <c r="R10" s="124">
        <f>SUMIFS('CR IN LEDGER'!$Q:$Q,'CR IN LEDGER'!$D:$D,"="&amp;J10)</f>
        <v/>
      </c>
      <c r="S10" s="125">
        <f>K10+M10+O10+Q10</f>
        <v/>
      </c>
      <c r="T10" s="126">
        <f>L10+N10+P10+R10</f>
        <v/>
      </c>
      <c r="AT10" s="53" t="n"/>
      <c r="AU10" s="54" t="n"/>
    </row>
    <row r="11">
      <c r="B11" s="80" t="n"/>
      <c r="C11" s="80" t="n"/>
      <c r="D11" s="49" t="n"/>
      <c r="E11" s="56" t="n"/>
      <c r="F11" s="85" t="n"/>
      <c r="G11" s="83" t="n"/>
      <c r="J11" s="52">
        <f>TEXT(EDATE($J$5,-4),"MMM")&amp;"_"&amp;TEXT(EDATE($J$5,-4),"YYYY")</f>
        <v/>
      </c>
      <c r="K11" s="247">
        <f>COUNTIF('DR IN BANK'!$D:$D,"="&amp;J11)</f>
        <v/>
      </c>
      <c r="L11" s="124">
        <f>SUMIFS('DR IN BANK'!$I:$I,'DR IN BANK'!$D:$D,"="&amp;J11)</f>
        <v/>
      </c>
      <c r="M11" s="108">
        <f>COUNTIF('CR IN BANK'!$D:$D,"="&amp;J11)</f>
        <v/>
      </c>
      <c r="N11" s="124">
        <f>SUMIFS('CR IN BANK'!$Q:$Q,'CR IN BANK'!$D:$D,"="&amp;J11)</f>
        <v/>
      </c>
      <c r="O11" s="108">
        <f>COUNTIF('DR IN LEDGER'!$D:$D,"="&amp;J11)</f>
        <v/>
      </c>
      <c r="P11" s="124">
        <f>SUMIFS('DR IN LEDGER'!$Q:$Q,'DR IN LEDGER'!$D:$D,"="&amp;J11)</f>
        <v/>
      </c>
      <c r="Q11" s="108">
        <f>COUNTIF('CR IN LEDGER'!$D:$D,"="&amp;J11)</f>
        <v/>
      </c>
      <c r="R11" s="124">
        <f>SUMIFS('CR IN LEDGER'!$Q:$Q,'CR IN LEDGER'!$D:$D,"="&amp;J11)</f>
        <v/>
      </c>
      <c r="S11" s="125">
        <f>K11+M11+O11+Q11</f>
        <v/>
      </c>
      <c r="T11" s="126">
        <f>L11+N11+P11+R11</f>
        <v/>
      </c>
      <c r="AT11" s="53" t="n"/>
      <c r="AU11" s="54" t="n"/>
    </row>
    <row r="12">
      <c r="B12" s="80" t="inlineStr">
        <is>
          <t>ADD</t>
        </is>
      </c>
      <c r="C12" s="80" t="inlineStr">
        <is>
          <t>Annex 2- Bank Statement Credit</t>
        </is>
      </c>
      <c r="D12" s="49">
        <f>'CR IN BANK'!F2</f>
        <v/>
      </c>
      <c r="E12" s="105">
        <f>'CR IN BANK'!G2</f>
        <v/>
      </c>
      <c r="F12" s="85" t="n"/>
      <c r="G12" s="83" t="inlineStr">
        <is>
          <t>B</t>
        </is>
      </c>
      <c r="J12" s="52">
        <f>TEXT(EDATE($J$5,-5),"MMM")&amp;"_"&amp;TEXT(EDATE($J$5,-5),"YYYY")</f>
        <v/>
      </c>
      <c r="K12" s="247">
        <f>COUNTIF('DR IN BANK'!$D:$D,"="&amp;J12)</f>
        <v/>
      </c>
      <c r="L12" s="124">
        <f>SUMIFS('DR IN BANK'!$I:$I,'DR IN BANK'!$D:$D,"="&amp;J12)</f>
        <v/>
      </c>
      <c r="M12" s="108">
        <f>COUNTIF('CR IN BANK'!$D:$D,"="&amp;J12)</f>
        <v/>
      </c>
      <c r="N12" s="124">
        <f>SUMIFS('CR IN BANK'!$Q:$Q,'CR IN BANK'!$D:$D,"="&amp;J12)</f>
        <v/>
      </c>
      <c r="O12" s="108">
        <f>COUNTIF('DR IN LEDGER'!$D:$D,"="&amp;J12)</f>
        <v/>
      </c>
      <c r="P12" s="124">
        <f>SUMIFS('DR IN LEDGER'!$Q:$Q,'DR IN LEDGER'!$D:$D,"="&amp;J12)</f>
        <v/>
      </c>
      <c r="Q12" s="108">
        <f>COUNTIF('CR IN LEDGER'!$D:$D,"="&amp;J12)</f>
        <v/>
      </c>
      <c r="R12" s="124">
        <f>SUMIFS('CR IN LEDGER'!$Q:$Q,'CR IN LEDGER'!$D:$D,"="&amp;J12)</f>
        <v/>
      </c>
      <c r="S12" s="125">
        <f>K12+M12+O12+Q12</f>
        <v/>
      </c>
      <c r="T12" s="126">
        <f>L12+N12+P12+R12</f>
        <v/>
      </c>
      <c r="AT12" s="53" t="n"/>
      <c r="AU12" s="54" t="n"/>
    </row>
    <row r="13">
      <c r="B13" s="80" t="n"/>
      <c r="C13" s="80" t="inlineStr">
        <is>
          <t>Annex 4- Bank book (Ledger) Credit</t>
        </is>
      </c>
      <c r="D13" s="49">
        <f>'CR IN LEDGER'!L2</f>
        <v/>
      </c>
      <c r="E13" s="105">
        <f>'CR IN LEDGER'!M2</f>
        <v/>
      </c>
      <c r="F13" s="85" t="n"/>
      <c r="G13" s="83" t="inlineStr">
        <is>
          <t>C</t>
        </is>
      </c>
      <c r="J13" s="52">
        <f>TEXT(EDATE($J$5,-6),"MMM")&amp;"_"&amp;TEXT(EDATE($J$5,-6),"YYYY")</f>
        <v/>
      </c>
      <c r="K13" s="247">
        <f>COUNTIF('DR IN BANK'!$D:$D,"="&amp;J13)</f>
        <v/>
      </c>
      <c r="L13" s="124">
        <f>SUMIFS('DR IN BANK'!$I:$I,'DR IN BANK'!$D:$D,"="&amp;J13)</f>
        <v/>
      </c>
      <c r="M13" s="108">
        <f>COUNTIF('CR IN BANK'!$D:$D,"="&amp;J13)</f>
        <v/>
      </c>
      <c r="N13" s="124">
        <f>SUMIFS('CR IN BANK'!$Q:$Q,'CR IN BANK'!$D:$D,"="&amp;J13)</f>
        <v/>
      </c>
      <c r="O13" s="108">
        <f>COUNTIF('DR IN LEDGER'!$D:$D,"="&amp;J13)</f>
        <v/>
      </c>
      <c r="P13" s="124">
        <f>SUMIFS('DR IN LEDGER'!$Q:$Q,'DR IN LEDGER'!$D:$D,"="&amp;J13)</f>
        <v/>
      </c>
      <c r="Q13" s="108">
        <f>COUNTIF('CR IN LEDGER'!$D:$D,"="&amp;J13)</f>
        <v/>
      </c>
      <c r="R13" s="124">
        <f>SUMIFS('CR IN LEDGER'!$Q:$Q,'CR IN LEDGER'!$D:$D,"="&amp;J13)</f>
        <v/>
      </c>
      <c r="S13" s="125">
        <f>K13+M13+O13+Q13</f>
        <v/>
      </c>
      <c r="T13" s="126">
        <f>L13+N13+P13+R13</f>
        <v/>
      </c>
      <c r="AT13" s="53" t="n"/>
      <c r="AU13" s="54" t="n"/>
    </row>
    <row r="14">
      <c r="B14" s="80" t="n"/>
      <c r="C14" s="80" t="n"/>
      <c r="D14" s="49" t="n"/>
      <c r="E14" s="105" t="n"/>
      <c r="F14" s="85" t="n"/>
      <c r="G14" s="83" t="n"/>
      <c r="J14" s="52">
        <f>TEXT(EDATE($J$5,-7),"MMM")&amp;"_"&amp;TEXT(EDATE($J$5,-7),"YYYY")</f>
        <v/>
      </c>
      <c r="K14" s="247">
        <f>COUNTIF('DR IN BANK'!$D:$D,"="&amp;J14)</f>
        <v/>
      </c>
      <c r="L14" s="124">
        <f>SUMIFS('DR IN BANK'!$I:$I,'DR IN BANK'!$D:$D,"="&amp;J14)</f>
        <v/>
      </c>
      <c r="M14" s="108">
        <f>COUNTIF('CR IN BANK'!$D:$D,"="&amp;J14)</f>
        <v/>
      </c>
      <c r="N14" s="124">
        <f>SUMIFS('CR IN BANK'!$Q:$Q,'CR IN BANK'!$D:$D,"="&amp;J14)</f>
        <v/>
      </c>
      <c r="O14" s="108">
        <f>COUNTIF('DR IN LEDGER'!$D:$D,"="&amp;J14)</f>
        <v/>
      </c>
      <c r="P14" s="124">
        <f>SUMIFS('DR IN LEDGER'!$Q:$Q,'DR IN LEDGER'!$D:$D,"="&amp;J14)</f>
        <v/>
      </c>
      <c r="Q14" s="108">
        <f>COUNTIF('CR IN LEDGER'!$D:$D,"="&amp;J14)</f>
        <v/>
      </c>
      <c r="R14" s="124">
        <f>SUMIFS('CR IN LEDGER'!$Q:$Q,'CR IN LEDGER'!$D:$D,"="&amp;J14)</f>
        <v/>
      </c>
      <c r="S14" s="125">
        <f>K14+M14+O14+Q14</f>
        <v/>
      </c>
      <c r="T14" s="126">
        <f>L14+N14+P14+R14</f>
        <v/>
      </c>
      <c r="AU14" s="42" t="n"/>
    </row>
    <row r="15">
      <c r="B15" s="80" t="n"/>
      <c r="C15" s="80" t="inlineStr">
        <is>
          <t>Total Credits (Statement + Book )</t>
        </is>
      </c>
      <c r="D15" s="58">
        <f>D12+D13</f>
        <v/>
      </c>
      <c r="E15" s="105">
        <f>E12+E13</f>
        <v/>
      </c>
      <c r="F15" s="85" t="n"/>
      <c r="G15" s="83" t="inlineStr">
        <is>
          <t>D=B+C</t>
        </is>
      </c>
      <c r="J15" s="52">
        <f>TEXT(EDATE($J$5,-8),"MMM")&amp;"_"&amp;TEXT(EDATE($J$5,-8),"YYYY")</f>
        <v/>
      </c>
      <c r="K15" s="247">
        <f>COUNTIF('DR IN BANK'!$D:$D,"="&amp;J15)</f>
        <v/>
      </c>
      <c r="L15" s="124">
        <f>SUMIFS('DR IN BANK'!$I:$I,'DR IN BANK'!$D:$D,"="&amp;J15)</f>
        <v/>
      </c>
      <c r="M15" s="108">
        <f>COUNTIF('CR IN BANK'!$D:$D,"="&amp;J15)</f>
        <v/>
      </c>
      <c r="N15" s="124">
        <f>SUMIFS('CR IN BANK'!$Q:$Q,'CR IN BANK'!$D:$D,"="&amp;J15)</f>
        <v/>
      </c>
      <c r="O15" s="108">
        <f>COUNTIF('DR IN LEDGER'!$D:$D,"="&amp;J15)</f>
        <v/>
      </c>
      <c r="P15" s="124">
        <f>SUMIFS('DR IN LEDGER'!$Q:$Q,'DR IN LEDGER'!$D:$D,"="&amp;J15)</f>
        <v/>
      </c>
      <c r="Q15" s="108">
        <f>COUNTIF('CR IN LEDGER'!$D:$D,"="&amp;J15)</f>
        <v/>
      </c>
      <c r="R15" s="124">
        <f>SUMIFS('CR IN LEDGER'!$Q:$Q,'CR IN LEDGER'!$D:$D,"="&amp;J15)</f>
        <v/>
      </c>
      <c r="S15" s="125">
        <f>K15+M15+O15+Q15</f>
        <v/>
      </c>
      <c r="T15" s="126">
        <f>L15+N15+P15+R15</f>
        <v/>
      </c>
      <c r="AU15" s="42" t="n"/>
    </row>
    <row r="16">
      <c r="B16" s="80" t="n"/>
      <c r="C16" s="80" t="n"/>
      <c r="D16" s="49" t="n"/>
      <c r="E16" s="105" t="n"/>
      <c r="F16" s="85" t="n"/>
      <c r="G16" s="83" t="n"/>
      <c r="H16" s="68" t="n"/>
      <c r="J16" s="52">
        <f>TEXT(EDATE($J$5,-10),"MMM")&amp;"_"&amp;TEXT(EDATE($J$5,-10),"YYYY")</f>
        <v/>
      </c>
      <c r="K16" s="247">
        <f>COUNTIF('DR IN BANK'!$D:$D,"="&amp;J16)</f>
        <v/>
      </c>
      <c r="L16" s="124">
        <f>SUMIFS('DR IN BANK'!$I:$I,'DR IN BANK'!$D:$D,"="&amp;J16)</f>
        <v/>
      </c>
      <c r="M16" s="108">
        <f>COUNTIF('CR IN BANK'!$D:$D,"="&amp;J16)</f>
        <v/>
      </c>
      <c r="N16" s="124">
        <f>SUMIFS('CR IN BANK'!$Q:$Q,'CR IN BANK'!$D:$D,"="&amp;J16)</f>
        <v/>
      </c>
      <c r="O16" s="108">
        <f>COUNTIF('DR IN LEDGER'!$D:$D,"="&amp;J16)</f>
        <v/>
      </c>
      <c r="P16" s="124">
        <f>SUMIFS('DR IN LEDGER'!$Q:$Q,'DR IN LEDGER'!$D:$D,"="&amp;J16)</f>
        <v/>
      </c>
      <c r="Q16" s="108">
        <f>COUNTIF('CR IN LEDGER'!$D:$D,"="&amp;J16)</f>
        <v/>
      </c>
      <c r="R16" s="124">
        <f>SUMIFS('CR IN LEDGER'!$Q:$Q,'CR IN LEDGER'!$D:$D,"="&amp;J16)</f>
        <v/>
      </c>
      <c r="S16" s="125">
        <f>K16+M16+O16+Q16</f>
        <v/>
      </c>
      <c r="T16" s="126">
        <f>L16+N16+P16+R16</f>
        <v/>
      </c>
      <c r="W16" s="98" t="n"/>
      <c r="AU16" s="42" t="n"/>
    </row>
    <row r="17">
      <c r="B17" s="80" t="inlineStr">
        <is>
          <t>LESS</t>
        </is>
      </c>
      <c r="C17" s="80" t="inlineStr">
        <is>
          <t>Annex 1- Bank Statement Debit</t>
        </is>
      </c>
      <c r="D17" s="49">
        <f>'DR IN BANK'!F2</f>
        <v/>
      </c>
      <c r="E17" s="105">
        <f>'DR IN BANK'!G2</f>
        <v/>
      </c>
      <c r="F17" s="85" t="n"/>
      <c r="G17" s="83" t="inlineStr">
        <is>
          <t>E</t>
        </is>
      </c>
      <c r="J17" s="60" t="inlineStr">
        <is>
          <t>GRAND TOTAL</t>
        </is>
      </c>
      <c r="K17" s="249">
        <f>SUM(K6:K16)</f>
        <v/>
      </c>
      <c r="L17" s="61">
        <f>SUM(L6:L16)</f>
        <v/>
      </c>
      <c r="M17" s="228">
        <f>SUM(M6:M16)</f>
        <v/>
      </c>
      <c r="N17" s="61">
        <f>SUM(N6:N16)</f>
        <v/>
      </c>
      <c r="O17" s="228">
        <f>SUM(O6:O16)</f>
        <v/>
      </c>
      <c r="P17" s="61">
        <f>SUM(P6:P16)</f>
        <v/>
      </c>
      <c r="Q17" s="228">
        <f>SUM(Q6:Q16)</f>
        <v/>
      </c>
      <c r="R17" s="62">
        <f>SUM(R6:R16)</f>
        <v/>
      </c>
      <c r="S17" s="63">
        <f>SUM(S6:S16)</f>
        <v/>
      </c>
      <c r="T17" s="61">
        <f>SUM(T6:T16)</f>
        <v/>
      </c>
      <c r="AT17" s="42" t="n"/>
    </row>
    <row r="18">
      <c r="B18" s="80" t="n"/>
      <c r="C18" s="80" t="inlineStr">
        <is>
          <t>Annex 3- Bank book (Ledger) Debit</t>
        </is>
      </c>
      <c r="D18" s="59">
        <f>'DR IN LEDGER'!L2</f>
        <v/>
      </c>
      <c r="E18" s="105">
        <f>'DR IN LEDGER'!M2</f>
        <v/>
      </c>
      <c r="F18" s="85" t="n"/>
      <c r="G18" s="83" t="inlineStr">
        <is>
          <t>F</t>
        </is>
      </c>
      <c r="J18" s="40" t="n"/>
      <c r="L18" s="40" t="n"/>
      <c r="N18" s="40" t="n"/>
      <c r="P18" s="40" t="n"/>
      <c r="R18" s="40" t="n"/>
      <c r="AT18" s="42" t="n"/>
    </row>
    <row r="19">
      <c r="B19" s="80" t="n"/>
      <c r="C19" s="80" t="n"/>
      <c r="D19" s="49" t="n"/>
      <c r="E19" s="105" t="n"/>
      <c r="F19" s="85" t="n"/>
      <c r="G19" s="83" t="n"/>
      <c r="H19" s="250" t="n"/>
      <c r="I19" s="250" t="n"/>
      <c r="J19" s="40" t="n"/>
      <c r="L19" s="40" t="n"/>
      <c r="N19" s="40" t="n"/>
      <c r="P19" s="40" t="n"/>
      <c r="R19" s="40" t="n"/>
      <c r="AT19" s="42" t="n"/>
    </row>
    <row r="20">
      <c r="B20" s="80" t="n"/>
      <c r="C20" s="80" t="inlineStr">
        <is>
          <t>Total Debits (Statement + Book )</t>
        </is>
      </c>
      <c r="D20" s="251">
        <f>D17+D18</f>
        <v/>
      </c>
      <c r="E20" s="105">
        <f>E17+E18</f>
        <v/>
      </c>
      <c r="F20" s="85" t="n"/>
      <c r="G20" s="83" t="inlineStr">
        <is>
          <t>G=E+F</t>
        </is>
      </c>
      <c r="J20" s="64" t="n"/>
      <c r="K20" s="64" t="n"/>
      <c r="L20" s="64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AN20" s="41" t="n"/>
      <c r="AP20" s="42" t="n"/>
      <c r="AR20" s="42" t="n"/>
      <c r="AT20" s="42" t="n"/>
    </row>
    <row r="21">
      <c r="B21" s="80" t="n"/>
      <c r="C21" s="80" t="n"/>
      <c r="D21" s="49" t="n"/>
      <c r="E21" s="105" t="n"/>
      <c r="F21" s="85" t="n"/>
      <c r="G21" s="83" t="n"/>
      <c r="H21" s="250" t="n"/>
      <c r="I21" s="250" t="n"/>
      <c r="AR21" s="42" t="n"/>
      <c r="AT21" s="42" t="n"/>
    </row>
    <row r="22" ht="15" customHeight="1">
      <c r="B22" s="80" t="n"/>
      <c r="C22" s="80" t="inlineStr">
        <is>
          <t>TOTAL (ALL ANEXURES)</t>
        </is>
      </c>
      <c r="D22" s="58">
        <f>D15+D20</f>
        <v/>
      </c>
      <c r="E22" s="58">
        <f>E8+E9+E10+E15-E20</f>
        <v/>
      </c>
      <c r="F22" s="85" t="n"/>
      <c r="G22" s="83" t="inlineStr">
        <is>
          <t>H=A+A1+D-G</t>
        </is>
      </c>
      <c r="J22" s="46">
        <f>$D$2</f>
        <v/>
      </c>
      <c r="K22" s="234" t="inlineStr">
        <is>
          <t>BRS Open Debit Transaction &gt; 50K</t>
        </is>
      </c>
      <c r="L22" s="235" t="n"/>
      <c r="M22" s="235" t="n"/>
      <c r="N22" s="235" t="n"/>
      <c r="AR22" s="42" t="n"/>
      <c r="AT22" s="42" t="n"/>
    </row>
    <row r="23" ht="12.75" customHeight="1">
      <c r="B23" s="80" t="n"/>
      <c r="C23" s="80" t="n"/>
      <c r="D23" s="49" t="n"/>
      <c r="E23" s="105" t="n"/>
      <c r="F23" s="85" t="n"/>
      <c r="G23" s="83" t="n"/>
      <c r="H23" s="68" t="n"/>
      <c r="J23" s="48" t="inlineStr">
        <is>
          <t>TAT</t>
        </is>
      </c>
      <c r="K23" s="225" t="inlineStr">
        <is>
          <t>DR IN BANK</t>
        </is>
      </c>
      <c r="L23" s="226" t="n"/>
      <c r="M23" s="225" t="inlineStr">
        <is>
          <t>CR IN BANK</t>
        </is>
      </c>
      <c r="N23" s="226" t="n"/>
      <c r="O23" s="225" t="inlineStr">
        <is>
          <t>DR IN LEDGER</t>
        </is>
      </c>
      <c r="P23" s="226" t="n"/>
      <c r="Q23" s="225" t="inlineStr">
        <is>
          <t>CR IN LEDGER</t>
        </is>
      </c>
      <c r="R23" s="226" t="n"/>
      <c r="S23" s="223" t="inlineStr">
        <is>
          <t>TOTAL
COUNT</t>
        </is>
      </c>
      <c r="T23" s="223" t="inlineStr">
        <is>
          <t>TOTAL
AMOUNT</t>
        </is>
      </c>
      <c r="AR23" s="42" t="n"/>
      <c r="AT23" s="42" t="n"/>
    </row>
    <row r="24">
      <c r="B24" s="231" t="n"/>
      <c r="C24" s="231">
        <f>"CLOSING BALANCE AS PER BANK STATEMENT AS OF "&amp;TEXT(D2,"dd-mmm-yy")</f>
        <v/>
      </c>
      <c r="D24" s="78" t="inlineStr">
        <is>
          <t>-</t>
        </is>
      </c>
      <c r="E24" s="106" t="n">
        <v>0</v>
      </c>
      <c r="F24" s="252" t="inlineStr">
        <is>
          <t>CR</t>
        </is>
      </c>
      <c r="G24" s="55" t="inlineStr">
        <is>
          <t>I</t>
        </is>
      </c>
      <c r="J24" s="246">
        <f>$J$5</f>
        <v/>
      </c>
      <c r="K24" s="50" t="inlineStr">
        <is>
          <t>COUNT</t>
        </is>
      </c>
      <c r="L24" s="51" t="inlineStr">
        <is>
          <t>AMOUNT</t>
        </is>
      </c>
      <c r="M24" s="50" t="inlineStr">
        <is>
          <t>COUNT</t>
        </is>
      </c>
      <c r="N24" s="51" t="inlineStr">
        <is>
          <t>AMOUNT</t>
        </is>
      </c>
      <c r="O24" s="50" t="inlineStr">
        <is>
          <t>COUNT</t>
        </is>
      </c>
      <c r="P24" s="51" t="inlineStr">
        <is>
          <t>AMOUNT</t>
        </is>
      </c>
      <c r="Q24" s="50" t="inlineStr">
        <is>
          <t>COUNT</t>
        </is>
      </c>
      <c r="R24" s="51" t="inlineStr">
        <is>
          <t>AMOUNT</t>
        </is>
      </c>
      <c r="S24" s="224" t="n"/>
      <c r="T24" s="224" t="n"/>
      <c r="AR24" s="42" t="n"/>
      <c r="AT24" s="42" t="n"/>
    </row>
    <row r="25" ht="17.25" customHeight="1">
      <c r="B25" s="80" t="n"/>
      <c r="C25" s="80" t="n"/>
      <c r="D25" s="81" t="n"/>
      <c r="E25" s="107" t="n"/>
      <c r="F25" s="57" t="n"/>
      <c r="G25" s="55" t="n"/>
      <c r="J25" s="52">
        <f>TEXT(EDATE($J$5,1),"MMM")&amp;"_"&amp;TEXT(EDATE($J$5,1),"YYYY")</f>
        <v/>
      </c>
      <c r="K25" s="247">
        <f>COUNTIF('DR IN BANK'!$D:$D,"="&amp;J25)</f>
        <v/>
      </c>
      <c r="L25" s="124">
        <f>SUMIFS('DR IN BANK'!$I:$I,'DR IN BANK'!$D:$D,"="&amp;J25)</f>
        <v/>
      </c>
      <c r="M25" s="108">
        <f>COUNTIF('CR IN BANK'!$D:$D,"="&amp;J25)</f>
        <v/>
      </c>
      <c r="N25" s="124">
        <f>SUMIFS('CR IN BANK'!$Q:$Q,'CR IN BANK'!$D:$D,"="&amp;J25)</f>
        <v/>
      </c>
      <c r="O25" s="108">
        <f>COUNTIF('DR IN LEDGER'!$D:$D,"="&amp;J25)</f>
        <v/>
      </c>
      <c r="P25" s="124">
        <f>SUMIFS('DR IN LEDGER'!$Q:$Q,'DR IN LEDGER'!$D:$D,"="&amp;J25)</f>
        <v/>
      </c>
      <c r="Q25" s="108">
        <f>COUNTIF('CR IN LEDGER'!$D:$D,"="&amp;J25)</f>
        <v/>
      </c>
      <c r="R25" s="124">
        <f>SUMIFS('CR IN LEDGER'!$Q:$Q,'CR IN LEDGER'!$D:$D,"="&amp;J25)</f>
        <v/>
      </c>
      <c r="S25" s="125">
        <f>K25+M25+O25+Q25</f>
        <v/>
      </c>
      <c r="T25" s="126">
        <f>L25+N25+P25+R25</f>
        <v/>
      </c>
      <c r="AR25" s="42" t="n"/>
      <c r="AT25" s="42" t="n"/>
    </row>
    <row r="26">
      <c r="B26" s="231" t="n"/>
      <c r="C26" s="231" t="inlineStr">
        <is>
          <t>DIFF</t>
        </is>
      </c>
      <c r="D26" s="78" t="inlineStr">
        <is>
          <t>-</t>
        </is>
      </c>
      <c r="E26" s="106">
        <f>E22-E24</f>
        <v/>
      </c>
      <c r="F26" s="57" t="n"/>
      <c r="G26" s="55" t="inlineStr">
        <is>
          <t>J=H-I</t>
        </is>
      </c>
      <c r="J26" s="52">
        <f>TEXT($J$5,"MMM")&amp;"_"&amp;TEXT($J$5,"YYYY")</f>
        <v/>
      </c>
      <c r="K26" s="247">
        <f>COUNTIF('DR IN BANK'!$D:$D,"="&amp;J26)</f>
        <v/>
      </c>
      <c r="L26" s="124">
        <f>SUMIFS('DR IN BANK'!$I:$I,'DR IN BANK'!$D:$D,"="&amp;J26)</f>
        <v/>
      </c>
      <c r="M26" s="108">
        <f>COUNTIF('CR IN BANK'!$D:$D,"="&amp;J26)</f>
        <v/>
      </c>
      <c r="N26" s="124">
        <f>SUMIFS('CR IN BANK'!$Q:$Q,'CR IN BANK'!$D:$D,"="&amp;J26)</f>
        <v/>
      </c>
      <c r="O26" s="108">
        <f>COUNTIF('DR IN LEDGER'!$D:$D,"="&amp;J26)</f>
        <v/>
      </c>
      <c r="P26" s="124">
        <f>SUMIFS('DR IN LEDGER'!$Q:$Q,'DR IN LEDGER'!$D:$D,"="&amp;J26)</f>
        <v/>
      </c>
      <c r="Q26" s="108">
        <f>COUNTIF('CR IN LEDGER'!$D:$D,"="&amp;J26)</f>
        <v/>
      </c>
      <c r="R26" s="124">
        <f>SUMIFS('CR IN LEDGER'!$Q:$Q,'CR IN LEDGER'!$D:$D,"="&amp;J26)</f>
        <v/>
      </c>
      <c r="S26" s="125">
        <f>K26+M26+O26+Q26</f>
        <v/>
      </c>
      <c r="T26" s="126">
        <f>L26+N26+P26+R26</f>
        <v/>
      </c>
      <c r="AR26" s="42" t="n"/>
      <c r="AT26" s="42" t="n"/>
    </row>
    <row r="27">
      <c r="E27" s="68" t="n"/>
      <c r="J27" s="52">
        <f>TEXT(EDATE($J$5,-1),"MMM")&amp;"_"&amp;TEXT(EDATE($J$5,-1),"YYYY")</f>
        <v/>
      </c>
      <c r="K27" s="247">
        <f>COUNTIF('DR IN BANK'!$D:$D,"="&amp;J27)</f>
        <v/>
      </c>
      <c r="L27" s="124">
        <f>SUMIFS('DR IN BANK'!$I:$I,'DR IN BANK'!$D:$D,"="&amp;J27)</f>
        <v/>
      </c>
      <c r="M27" s="108">
        <f>COUNTIF('CR IN BANK'!$D:$D,"="&amp;J27)</f>
        <v/>
      </c>
      <c r="N27" s="124">
        <f>SUMIFS('CR IN BANK'!$Q:$Q,'CR IN BANK'!$D:$D,"="&amp;J27)</f>
        <v/>
      </c>
      <c r="O27" s="108">
        <f>COUNTIF('DR IN LEDGER'!$D:$D,"="&amp;J27)</f>
        <v/>
      </c>
      <c r="P27" s="124">
        <f>SUMIFS('DR IN LEDGER'!$Q:$Q,'DR IN LEDGER'!$D:$D,"="&amp;J27)</f>
        <v/>
      </c>
      <c r="Q27" s="108">
        <f>COUNTIF('CR IN LEDGER'!$D:$D,"="&amp;J27)</f>
        <v/>
      </c>
      <c r="R27" s="124">
        <f>SUMIFS('CR IN LEDGER'!$Q:$Q,'CR IN LEDGER'!$D:$D,"="&amp;J27)</f>
        <v/>
      </c>
      <c r="S27" s="125">
        <f>K27+M27+O27+Q27</f>
        <v/>
      </c>
      <c r="T27" s="126">
        <f>L27+N27+P27+R27</f>
        <v/>
      </c>
      <c r="AR27" s="42" t="n"/>
      <c r="AT27" s="42" t="n"/>
    </row>
    <row r="28">
      <c r="D28" s="68" t="n"/>
      <c r="J28" s="52">
        <f>TEXT(EDATE($J$5,-2),"MMM")&amp;"_"&amp;TEXT(EDATE($J$5,-2),"YYYY")</f>
        <v/>
      </c>
      <c r="K28" s="247">
        <f>COUNTIF('DR IN BANK'!$D:$D,"="&amp;J28)</f>
        <v/>
      </c>
      <c r="L28" s="124">
        <f>SUMIFS('DR IN BANK'!$I:$I,'DR IN BANK'!$D:$D,"="&amp;J28)</f>
        <v/>
      </c>
      <c r="M28" s="108">
        <f>COUNTIF('CR IN BANK'!$D:$D,"="&amp;J28)</f>
        <v/>
      </c>
      <c r="N28" s="124">
        <f>SUMIFS('CR IN BANK'!$Q:$Q,'CR IN BANK'!$D:$D,"="&amp;J28)</f>
        <v/>
      </c>
      <c r="O28" s="108">
        <f>COUNTIF('DR IN LEDGER'!$D:$D,"="&amp;J28)</f>
        <v/>
      </c>
      <c r="P28" s="124">
        <f>SUMIFS('DR IN LEDGER'!$Q:$Q,'DR IN LEDGER'!$D:$D,"="&amp;J28)</f>
        <v/>
      </c>
      <c r="Q28" s="108">
        <f>COUNTIF('CR IN LEDGER'!$D:$D,"="&amp;J28)</f>
        <v/>
      </c>
      <c r="R28" s="124">
        <f>SUMIFS('CR IN LEDGER'!$Q:$Q,'CR IN LEDGER'!$D:$D,"="&amp;J28)</f>
        <v/>
      </c>
      <c r="S28" s="125">
        <f>K28+M28+O28+Q28</f>
        <v/>
      </c>
      <c r="T28" s="126">
        <f>L28+N28+P28+R28</f>
        <v/>
      </c>
      <c r="AR28" s="42" t="n"/>
      <c r="AT28" s="42" t="n"/>
    </row>
    <row r="29" ht="12.75" customHeight="1">
      <c r="J29" s="52">
        <f>TEXT(EDATE($J$5,-3),"MMM")&amp;"_"&amp;TEXT(EDATE($J$5,-3),"YYYY")</f>
        <v/>
      </c>
      <c r="K29" s="247">
        <f>COUNTIF('DR IN BANK'!$D:$D,"="&amp;J29)</f>
        <v/>
      </c>
      <c r="L29" s="124">
        <f>SUMIFS('DR IN BANK'!$I:$I,'DR IN BANK'!$D:$D,"="&amp;J29)</f>
        <v/>
      </c>
      <c r="M29" s="108">
        <f>COUNTIF('CR IN BANK'!$D:$D,"="&amp;J29)</f>
        <v/>
      </c>
      <c r="N29" s="124">
        <f>SUMIFS('CR IN BANK'!$Q:$Q,'CR IN BANK'!$D:$D,"="&amp;J29)</f>
        <v/>
      </c>
      <c r="O29" s="108">
        <f>COUNTIF('DR IN LEDGER'!$D:$D,"="&amp;J29)</f>
        <v/>
      </c>
      <c r="P29" s="124">
        <f>SUMIFS('DR IN LEDGER'!$Q:$Q,'DR IN LEDGER'!$D:$D,"="&amp;J29)</f>
        <v/>
      </c>
      <c r="Q29" s="108">
        <f>COUNTIF('CR IN LEDGER'!$D:$D,"="&amp;J29)</f>
        <v/>
      </c>
      <c r="R29" s="124">
        <f>SUMIFS('CR IN LEDGER'!$Q:$Q,'CR IN LEDGER'!$D:$D,"="&amp;J29)</f>
        <v/>
      </c>
      <c r="S29" s="125">
        <f>K29+M29+O29+Q29</f>
        <v/>
      </c>
      <c r="T29" s="126">
        <f>L29+N29+P29+R29</f>
        <v/>
      </c>
      <c r="AP29" s="42" t="n"/>
      <c r="AR29" s="42" t="n"/>
    </row>
    <row r="30">
      <c r="J30" s="60" t="inlineStr">
        <is>
          <t>GRAND TOTAL</t>
        </is>
      </c>
      <c r="K30" s="228">
        <f>SUM(K25:K29)</f>
        <v/>
      </c>
      <c r="L30" s="61">
        <f>SUM(L25:L29)</f>
        <v/>
      </c>
      <c r="M30" s="228">
        <f>SUM(M25:M29)</f>
        <v/>
      </c>
      <c r="N30" s="61">
        <f>SUM(N25:N29)</f>
        <v/>
      </c>
      <c r="O30" s="228">
        <f>SUM(O25:O29)</f>
        <v/>
      </c>
      <c r="P30" s="61">
        <f>SUM(P25:P29)</f>
        <v/>
      </c>
      <c r="Q30" s="228">
        <f>SUM(Q25:Q29)</f>
        <v/>
      </c>
      <c r="R30" s="61">
        <f>SUM(R25:R29)</f>
        <v/>
      </c>
      <c r="S30" s="63">
        <f>SUM(S25:S29)</f>
        <v/>
      </c>
      <c r="T30" s="61">
        <f>SUM(T25:T29)</f>
        <v/>
      </c>
      <c r="AP30" s="42" t="n"/>
      <c r="AR30" s="42" t="n"/>
    </row>
    <row r="31">
      <c r="J31" s="40" t="n"/>
      <c r="L31" s="40" t="n"/>
      <c r="N31" s="40" t="n"/>
      <c r="P31" s="40" t="n"/>
      <c r="R31" s="40" t="n"/>
      <c r="AP31" s="42" t="n"/>
      <c r="AR31" s="42" t="n"/>
    </row>
    <row r="32">
      <c r="J32" s="40" t="n"/>
      <c r="L32" s="40" t="n"/>
      <c r="N32" s="40" t="n"/>
      <c r="P32" s="40" t="n"/>
      <c r="R32" s="40" t="n"/>
      <c r="AP32" s="42" t="n"/>
      <c r="AR32" s="42" t="n"/>
    </row>
    <row r="33">
      <c r="J33" s="40" t="n"/>
      <c r="L33" s="40" t="n"/>
      <c r="N33" s="40" t="n"/>
      <c r="P33" s="40" t="n"/>
      <c r="R33" s="40" t="n"/>
      <c r="AP33" s="42" t="n"/>
      <c r="AR33" s="42" t="n"/>
    </row>
    <row r="34">
      <c r="AP34" s="42" t="n"/>
      <c r="AR34" s="42" t="n"/>
    </row>
    <row r="35" ht="15" customHeight="1">
      <c r="J35" s="229">
        <f>"Overall Bucketing Summary as on Month of "&amp;J7&amp;""</f>
        <v/>
      </c>
      <c r="K35" s="230" t="n"/>
      <c r="L35" s="230" t="n"/>
      <c r="M35" s="230" t="n"/>
      <c r="N35" s="230" t="n"/>
      <c r="O35" s="230" t="n"/>
      <c r="P35" s="230" t="n"/>
      <c r="Q35" s="230" t="n"/>
      <c r="R35" s="230" t="n"/>
      <c r="S35" s="230" t="n"/>
      <c r="T35" s="226" t="n"/>
      <c r="AP35" s="42" t="n"/>
      <c r="AR35" s="42" t="n"/>
    </row>
    <row r="36" ht="15" customHeight="1">
      <c r="J36" s="228" t="inlineStr">
        <is>
          <t>TAT</t>
        </is>
      </c>
      <c r="K36" s="225" t="inlineStr">
        <is>
          <t>DR IN BANK</t>
        </is>
      </c>
      <c r="L36" s="226" t="n"/>
      <c r="M36" s="225" t="inlineStr">
        <is>
          <t>CR IN BANK</t>
        </is>
      </c>
      <c r="N36" s="226" t="n"/>
      <c r="O36" s="225" t="inlineStr">
        <is>
          <t>DR IN LEDGER</t>
        </is>
      </c>
      <c r="P36" s="226" t="n"/>
      <c r="Q36" s="225" t="inlineStr">
        <is>
          <t>CR IN LEDGER</t>
        </is>
      </c>
      <c r="R36" s="226" t="n"/>
      <c r="S36" s="223" t="inlineStr">
        <is>
          <t>TOTAL
COUNT</t>
        </is>
      </c>
      <c r="T36" s="223" t="inlineStr">
        <is>
          <t>TOTAL
AMOUNT</t>
        </is>
      </c>
      <c r="AP36" s="42" t="n"/>
      <c r="AR36" s="42" t="n"/>
    </row>
    <row r="37">
      <c r="J37" s="224" t="n"/>
      <c r="K37" s="50" t="inlineStr">
        <is>
          <t>COUNT</t>
        </is>
      </c>
      <c r="L37" s="66" t="inlineStr">
        <is>
          <t>AMOUNT</t>
        </is>
      </c>
      <c r="M37" s="50" t="inlineStr">
        <is>
          <t>COUNT</t>
        </is>
      </c>
      <c r="N37" s="66" t="inlineStr">
        <is>
          <t>AMOUNT</t>
        </is>
      </c>
      <c r="O37" s="50" t="inlineStr">
        <is>
          <t>COUNT</t>
        </is>
      </c>
      <c r="P37" s="66" t="inlineStr">
        <is>
          <t>AMOUNT</t>
        </is>
      </c>
      <c r="Q37" s="50" t="inlineStr">
        <is>
          <t>COUNT</t>
        </is>
      </c>
      <c r="R37" s="66" t="inlineStr">
        <is>
          <t>AMOUNT</t>
        </is>
      </c>
      <c r="S37" s="224" t="n"/>
      <c r="T37" s="224" t="n"/>
      <c r="AP37" s="42" t="n"/>
      <c r="AR37" s="42" t="n"/>
    </row>
    <row r="38">
      <c r="J38" s="52" t="inlineStr">
        <is>
          <t>0 to 3 Days</t>
        </is>
      </c>
      <c r="K38" s="108">
        <f>COUNTIF('DR IN BANK'!$A:$A,"="&amp;J38)</f>
        <v/>
      </c>
      <c r="L38" s="126">
        <f>SUMIFS('DR IN BANK'!$I:$I,'DR IN BANK'!$A:$A,"="&amp;J38)</f>
        <v/>
      </c>
      <c r="M38" s="108">
        <f>COUNTIF('CR IN BANK'!$A:$A,"="&amp;J38)</f>
        <v/>
      </c>
      <c r="N38" s="126">
        <f>SUMIFS('CR IN BANK'!$Q:$Q,'CR IN BANK'!$A:$A,"="&amp;J38)</f>
        <v/>
      </c>
      <c r="O38" s="108">
        <f>COUNTIFS('DR IN LEDGER'!$A:$A,"="&amp;J38)</f>
        <v/>
      </c>
      <c r="P38" s="126">
        <f>SUMIFS('DR IN LEDGER'!$Q:$Q,'DR IN LEDGER'!A:A,"="&amp;J38,'DR IN LEDGER'!$R:$R,"Dr")</f>
        <v/>
      </c>
      <c r="Q38" s="108">
        <f>Q7</f>
        <v/>
      </c>
      <c r="R38" s="108">
        <f>R7</f>
        <v/>
      </c>
      <c r="S38" s="125">
        <f>K38+M38+O38+Q38</f>
        <v/>
      </c>
      <c r="T38" s="126">
        <f>L38+N38+P38+R38</f>
        <v/>
      </c>
      <c r="AP38" s="42" t="n"/>
      <c r="AR38" s="42" t="n"/>
    </row>
    <row r="39">
      <c r="J39" s="52" t="inlineStr">
        <is>
          <t>4 to 7 Days</t>
        </is>
      </c>
      <c r="K39" s="108">
        <f>COUNTIF('DR IN BANK'!$A:$A,"="&amp;J39)</f>
        <v/>
      </c>
      <c r="L39" s="126">
        <f>SUMIFS('DR IN BANK'!$I:$I,'DR IN BANK'!$A:$A,"="&amp;J39)</f>
        <v/>
      </c>
      <c r="M39" s="108">
        <f>COUNTIF('CR IN BANK'!$A:$A,"="&amp;J39)</f>
        <v/>
      </c>
      <c r="N39" s="126">
        <f>SUMIFS('CR IN BANK'!$Q:$Q,'CR IN BANK'!$A:$A,"="&amp;J39)</f>
        <v/>
      </c>
      <c r="O39" s="108">
        <f>COUNTIFS('DR IN LEDGER'!$A:$A,"="&amp;J39)</f>
        <v/>
      </c>
      <c r="P39" s="126">
        <f>SUMIFS('DR IN LEDGER'!$Q:$Q,'DR IN LEDGER'!A:A,"="&amp;J39,'DR IN LEDGER'!$R:$R,"Dr")</f>
        <v/>
      </c>
      <c r="Q39" s="108">
        <f>Q8</f>
        <v/>
      </c>
      <c r="R39" s="108">
        <f>R8</f>
        <v/>
      </c>
      <c r="S39" s="125">
        <f>K39+M39+O39+Q39</f>
        <v/>
      </c>
      <c r="T39" s="126">
        <f>L39+N39+P39+R39</f>
        <v/>
      </c>
      <c r="AP39" s="42" t="n"/>
      <c r="AR39" s="42" t="n"/>
    </row>
    <row r="40" ht="12.75" customHeight="1">
      <c r="J40" s="52" t="inlineStr">
        <is>
          <t>8 to 15 Days</t>
        </is>
      </c>
      <c r="K40" s="108">
        <f>COUNTIF('DR IN BANK'!$A:$A,"="&amp;J40)</f>
        <v/>
      </c>
      <c r="L40" s="126">
        <f>SUMIFS('DR IN BANK'!$I:$I,'DR IN BANK'!$A:$A,"="&amp;J40)</f>
        <v/>
      </c>
      <c r="M40" s="108">
        <f>COUNTIF('CR IN BANK'!$A:$A,"="&amp;J40)</f>
        <v/>
      </c>
      <c r="N40" s="126">
        <f>SUMIFS('CR IN BANK'!$Q:$Q,'CR IN BANK'!$A:$A,"="&amp;J40)</f>
        <v/>
      </c>
      <c r="O40" s="108">
        <f>COUNTIFS('DR IN LEDGER'!$A:$A,"="&amp;J40)</f>
        <v/>
      </c>
      <c r="P40" s="126">
        <f>SUMIFS('DR IN LEDGER'!$Q:$Q,'DR IN LEDGER'!A:A,"="&amp;J40,'DR IN LEDGER'!$R:$R,"Dr")</f>
        <v/>
      </c>
      <c r="Q40" s="108">
        <f>Q9</f>
        <v/>
      </c>
      <c r="R40" s="108">
        <f>R9</f>
        <v/>
      </c>
      <c r="S40" s="125">
        <f>K40+M40+O40+Q40</f>
        <v/>
      </c>
      <c r="T40" s="126">
        <f>L40+N40+P40+R40</f>
        <v/>
      </c>
      <c r="AP40" s="42" t="n"/>
      <c r="AR40" s="42" t="n"/>
    </row>
    <row r="41">
      <c r="J41" s="52" t="inlineStr">
        <is>
          <t>16 to 30 Days</t>
        </is>
      </c>
      <c r="K41" s="108">
        <f>COUNTIF('DR IN BANK'!$A:$A,"="&amp;J41)</f>
        <v/>
      </c>
      <c r="L41" s="126">
        <f>SUMIFS('DR IN BANK'!$I:$I,'DR IN BANK'!$A:$A,"="&amp;J41)</f>
        <v/>
      </c>
      <c r="M41" s="108">
        <f>COUNTIF('CR IN BANK'!$A:$A,"="&amp;J41)</f>
        <v/>
      </c>
      <c r="N41" s="126">
        <f>SUMIFS('CR IN BANK'!$Q:$Q,'CR IN BANK'!$A:$A,"="&amp;J41)</f>
        <v/>
      </c>
      <c r="O41" s="108">
        <f>COUNTIFS('DR IN LEDGER'!$A:$A,"="&amp;J41)</f>
        <v/>
      </c>
      <c r="P41" s="126">
        <f>SUMIFS('DR IN LEDGER'!$Q:$Q,'DR IN LEDGER'!A:A,"="&amp;J41,'DR IN LEDGER'!$R:$R,"Dr")</f>
        <v/>
      </c>
      <c r="Q41" s="108">
        <f>Q10</f>
        <v/>
      </c>
      <c r="R41" s="108">
        <f>R10</f>
        <v/>
      </c>
      <c r="S41" s="125">
        <f>K41+M41+O41+Q41</f>
        <v/>
      </c>
      <c r="T41" s="126">
        <f>L41+N41+P41+R41</f>
        <v/>
      </c>
      <c r="AL41" s="41" t="n"/>
      <c r="AN41" s="42" t="n"/>
      <c r="AP41" s="42" t="n"/>
      <c r="AR41" s="42" t="n"/>
    </row>
    <row r="42">
      <c r="J42" s="52" t="inlineStr">
        <is>
          <t>31 to 60 Days</t>
        </is>
      </c>
      <c r="K42" s="108">
        <f>COUNTIF('DR IN BANK'!$A:$A,"="&amp;J42)</f>
        <v/>
      </c>
      <c r="L42" s="126">
        <f>SUMIFS('DR IN BANK'!$I:$I,'DR IN BANK'!$A:$A,"="&amp;J42)</f>
        <v/>
      </c>
      <c r="M42" s="108">
        <f>COUNTIF('CR IN BANK'!$A:$A,"="&amp;J42)</f>
        <v/>
      </c>
      <c r="N42" s="126">
        <f>SUMIFS('CR IN BANK'!$Q:$Q,'CR IN BANK'!$A:$A,"="&amp;J42)</f>
        <v/>
      </c>
      <c r="O42" s="108">
        <f>COUNTIFS('DR IN LEDGER'!$A:$A,"="&amp;J42)</f>
        <v/>
      </c>
      <c r="P42" s="126">
        <f>SUMIFS('DR IN LEDGER'!$Q:$Q,'DR IN LEDGER'!A:A,"="&amp;J42,'DR IN LEDGER'!$R:$R,"Dr")</f>
        <v/>
      </c>
      <c r="Q42" s="108">
        <f>Q11</f>
        <v/>
      </c>
      <c r="R42" s="108">
        <f>R11</f>
        <v/>
      </c>
      <c r="S42" s="125">
        <f>K42+M42+O42+Q42</f>
        <v/>
      </c>
      <c r="T42" s="126">
        <f>L42+N42+P42+R42</f>
        <v/>
      </c>
      <c r="AL42" s="41" t="n"/>
      <c r="AN42" s="42" t="n"/>
      <c r="AP42" s="42" t="n"/>
      <c r="AR42" s="42" t="n"/>
    </row>
    <row r="43">
      <c r="J43" s="52" t="inlineStr">
        <is>
          <t>61 to 90 Days</t>
        </is>
      </c>
      <c r="K43" s="108">
        <f>COUNTIF('DR IN BANK'!$A:$A,"="&amp;J43)</f>
        <v/>
      </c>
      <c r="L43" s="126">
        <f>SUMIFS('DR IN BANK'!$I:$I,'DR IN BANK'!$A:$A,"="&amp;J43)</f>
        <v/>
      </c>
      <c r="M43" s="108">
        <f>COUNTIF('CR IN BANK'!$A:$A,"="&amp;J43)</f>
        <v/>
      </c>
      <c r="N43" s="126">
        <f>SUMIFS('CR IN BANK'!$Q:$Q,'CR IN BANK'!$A:$A,"="&amp;J43)</f>
        <v/>
      </c>
      <c r="O43" s="108">
        <f>COUNTIFS('DR IN LEDGER'!$A:$A,"="&amp;J43)</f>
        <v/>
      </c>
      <c r="P43" s="126">
        <f>SUMIFS('DR IN LEDGER'!$Q:$Q,'DR IN LEDGER'!A:A,"="&amp;J43,'DR IN LEDGER'!$R:$R,"Dr")</f>
        <v/>
      </c>
      <c r="Q43" s="108">
        <f>Q12</f>
        <v/>
      </c>
      <c r="R43" s="108">
        <f>R12</f>
        <v/>
      </c>
      <c r="S43" s="125">
        <f>K43+M43+O43+Q43</f>
        <v/>
      </c>
      <c r="T43" s="126">
        <f>L43+N43+P43+R43</f>
        <v/>
      </c>
      <c r="AL43" s="41" t="n"/>
      <c r="AN43" s="42" t="n"/>
      <c r="AP43" s="42" t="n"/>
      <c r="AR43" s="42" t="n"/>
    </row>
    <row r="44">
      <c r="J44" s="75" t="inlineStr">
        <is>
          <t>91 to 180 Days</t>
        </is>
      </c>
      <c r="K44" s="108">
        <f>COUNTIF('DR IN BANK'!$A:$A,"="&amp;J44)</f>
        <v/>
      </c>
      <c r="L44" s="126">
        <f>SUMIFS('DR IN BANK'!$I:$I,'DR IN BANK'!$A:$A,"="&amp;J44)</f>
        <v/>
      </c>
      <c r="M44" s="108">
        <f>COUNTIF('CR IN BANK'!$A:$A,"="&amp;J44)</f>
        <v/>
      </c>
      <c r="N44" s="126">
        <f>SUMIFS('CR IN BANK'!$Q:$Q,'CR IN BANK'!$A:$A,"="&amp;J44)</f>
        <v/>
      </c>
      <c r="O44" s="108">
        <f>COUNTIFS('DR IN LEDGER'!$A:$A,"="&amp;J44)</f>
        <v/>
      </c>
      <c r="P44" s="126">
        <f>SUMIFS('DR IN LEDGER'!$Q:$Q,'DR IN LEDGER'!A:A,"="&amp;J44,'DR IN LEDGER'!$R:$R,"Dr")</f>
        <v/>
      </c>
      <c r="Q44" s="108">
        <f>Q13</f>
        <v/>
      </c>
      <c r="R44" s="108">
        <f>R13</f>
        <v/>
      </c>
      <c r="S44" s="125">
        <f>K44+M44+O44+Q44</f>
        <v/>
      </c>
      <c r="T44" s="126">
        <f>L44+N44+P44+R44</f>
        <v/>
      </c>
      <c r="AD44" s="65" t="n"/>
    </row>
    <row r="45">
      <c r="J45" s="75" t="inlineStr">
        <is>
          <t>181 to 270 Days</t>
        </is>
      </c>
      <c r="K45" s="108">
        <f>COUNTIF('DR IN BANK'!$A:$A,"="&amp;J45)</f>
        <v/>
      </c>
      <c r="L45" s="126">
        <f>SUMIFS('DR IN BANK'!$I:$I,'DR IN BANK'!$A:$A,"="&amp;J45)</f>
        <v/>
      </c>
      <c r="M45" s="108">
        <f>COUNTIF('CR IN BANK'!$A:$A,"="&amp;J45)</f>
        <v/>
      </c>
      <c r="N45" s="126">
        <f>SUMIFS('CR IN BANK'!$Q:$Q,'CR IN BANK'!$A:$A,"="&amp;J45)</f>
        <v/>
      </c>
      <c r="O45" s="108">
        <f>COUNTIFS('DR IN LEDGER'!$A:$A,"="&amp;J45)</f>
        <v/>
      </c>
      <c r="P45" s="126">
        <f>SUMIFS('DR IN LEDGER'!$Q:$Q,'DR IN LEDGER'!A:A,"="&amp;J45,'DR IN LEDGER'!$R:$R,"Dr")</f>
        <v/>
      </c>
      <c r="Q45" s="108">
        <f>Q14</f>
        <v/>
      </c>
      <c r="R45" s="108">
        <f>R14</f>
        <v/>
      </c>
      <c r="S45" s="125">
        <f>K45+M45+O45+Q45</f>
        <v/>
      </c>
      <c r="T45" s="126">
        <f>L45+N45+P45+R45</f>
        <v/>
      </c>
    </row>
    <row r="46">
      <c r="J46" s="52" t="inlineStr">
        <is>
          <t>271 to 360 Days</t>
        </is>
      </c>
      <c r="K46" s="108">
        <f>COUNTIF('DR IN BANK'!$A:$A,"="&amp;J46)</f>
        <v/>
      </c>
      <c r="L46" s="126">
        <f>SUMIFS('DR IN BANK'!$I:$I,'DR IN BANK'!$A:$A,"="&amp;J46)</f>
        <v/>
      </c>
      <c r="M46" s="108">
        <f>COUNTIF('CR IN BANK'!$A:$A,"="&amp;J46)</f>
        <v/>
      </c>
      <c r="N46" s="126">
        <f>SUMIFS('CR IN BANK'!$Q:$Q,'CR IN BANK'!$A:$A,"="&amp;J46)</f>
        <v/>
      </c>
      <c r="O46" s="108">
        <f>COUNTIFS('DR IN LEDGER'!$A:$A,"="&amp;J46)</f>
        <v/>
      </c>
      <c r="P46" s="126">
        <f>SUMIFS('DR IN LEDGER'!$Q:$Q,'DR IN LEDGER'!A:A,"="&amp;J46,'DR IN LEDGER'!$R:$R,"Dr")</f>
        <v/>
      </c>
      <c r="Q46" s="108">
        <f>Q15</f>
        <v/>
      </c>
      <c r="R46" s="108">
        <f>R15</f>
        <v/>
      </c>
      <c r="S46" s="125">
        <f>K46+M46+O46+Q46</f>
        <v/>
      </c>
      <c r="T46" s="126">
        <f>L46+N46+P46+R46</f>
        <v/>
      </c>
    </row>
    <row r="47">
      <c r="J47" s="67" t="inlineStr">
        <is>
          <t>GRAND TOTAL</t>
        </is>
      </c>
      <c r="K47" s="228">
        <f>SUM(K38:K46)</f>
        <v/>
      </c>
      <c r="L47" s="61">
        <f>SUM(L38:L46)</f>
        <v/>
      </c>
      <c r="M47" s="228">
        <f>SUM(M38:M46)</f>
        <v/>
      </c>
      <c r="N47" s="61">
        <f>SUM(N38:N46)</f>
        <v/>
      </c>
      <c r="O47" s="228">
        <f>SUM(O38:O46)</f>
        <v/>
      </c>
      <c r="P47" s="61">
        <f>SUM(P38:P46)</f>
        <v/>
      </c>
      <c r="Q47" s="228">
        <f>SUM(Q38:Q46)</f>
        <v/>
      </c>
      <c r="R47" s="61">
        <f>SUM(R38:R46)</f>
        <v/>
      </c>
      <c r="S47" s="63">
        <f>SUM(S38:S46)</f>
        <v/>
      </c>
      <c r="T47" s="61">
        <f>SUM(T38:T46)</f>
        <v/>
      </c>
    </row>
    <row r="60" ht="12.75" customHeight="1"/>
    <row r="65">
      <c r="C65" s="53" t="n"/>
      <c r="D65" s="53" t="n"/>
      <c r="E65" s="53" t="n"/>
      <c r="F65" s="53" t="n"/>
    </row>
    <row r="66">
      <c r="C66" s="53" t="n"/>
      <c r="D66" s="53" t="n"/>
      <c r="E66" s="53" t="n"/>
      <c r="F66" s="53" t="n"/>
    </row>
    <row r="67">
      <c r="C67" s="53" t="n"/>
      <c r="D67" s="53" t="n"/>
      <c r="E67" s="53" t="n"/>
      <c r="F67" s="53" t="n"/>
    </row>
    <row r="68">
      <c r="C68" s="53" t="n"/>
      <c r="D68" s="53" t="n"/>
      <c r="E68" s="53" t="n"/>
      <c r="F68" s="53" t="n"/>
    </row>
  </sheetData>
  <mergeCells count="24">
    <mergeCell ref="T4:T5"/>
    <mergeCell ref="K36:L36"/>
    <mergeCell ref="O36:P36"/>
    <mergeCell ref="S23:S24"/>
    <mergeCell ref="D2:E2"/>
    <mergeCell ref="Q23:R23"/>
    <mergeCell ref="J36:J37"/>
    <mergeCell ref="O4:P4"/>
    <mergeCell ref="Q4:R4"/>
    <mergeCell ref="J35:T35"/>
    <mergeCell ref="M36:N36"/>
    <mergeCell ref="S4:S5"/>
    <mergeCell ref="T23:T24"/>
    <mergeCell ref="Q36:R36"/>
    <mergeCell ref="K23:L23"/>
    <mergeCell ref="B2:B4"/>
    <mergeCell ref="S36:S37"/>
    <mergeCell ref="K22:N22"/>
    <mergeCell ref="M23:N23"/>
    <mergeCell ref="C3:C4"/>
    <mergeCell ref="O23:P23"/>
    <mergeCell ref="T36:T37"/>
    <mergeCell ref="K4:L4"/>
    <mergeCell ref="M4:N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Z112"/>
  <sheetViews>
    <sheetView zoomScaleNormal="100" workbookViewId="0">
      <selection activeCell="A1" sqref="A1"/>
    </sheetView>
  </sheetViews>
  <sheetFormatPr baseColWidth="8" defaultColWidth="9.140625" defaultRowHeight="12" outlineLevelCol="0"/>
  <cols>
    <col width="9.140625" customWidth="1" style="18" min="1" max="1"/>
    <col width="13.42578125" bestFit="1" customWidth="1" style="18" min="2" max="2"/>
    <col width="8.85546875" bestFit="1" customWidth="1" style="18" min="3" max="3"/>
    <col width="14.42578125" customWidth="1" style="18" min="4" max="4"/>
    <col width="12.7109375" bestFit="1" customWidth="1" style="18" min="5" max="7"/>
    <col width="14.28515625" customWidth="1" style="18" min="8" max="8"/>
    <col width="12.7109375" bestFit="1" customWidth="1" style="18" min="9" max="10"/>
    <col width="12.85546875" bestFit="1" customWidth="1" style="18" min="11" max="11"/>
    <col width="14.7109375" bestFit="1" customWidth="1" style="18" min="12" max="12"/>
    <col width="9.140625" customWidth="1" style="18" min="13" max="14"/>
    <col width="9.140625" customWidth="1" style="18" min="15" max="16384"/>
  </cols>
  <sheetData>
    <row r="1" ht="12.75" customHeight="1">
      <c r="W1" s="112" t="inlineStr">
        <is>
          <t>anx 1</t>
        </is>
      </c>
      <c r="X1" s="14" t="inlineStr">
        <is>
          <t>Cheque Return</t>
        </is>
      </c>
      <c r="Y1" s="14" t="inlineStr">
        <is>
          <t>Cheque Return</t>
        </is>
      </c>
      <c r="Z1" s="9" t="inlineStr">
        <is>
          <t>BFL_Realisation Team</t>
        </is>
      </c>
    </row>
    <row r="2" ht="12.75" customHeight="1">
      <c r="B2" s="15">
        <f>'TOP SHEET'!J3</f>
        <v/>
      </c>
      <c r="C2" s="16" t="n"/>
      <c r="D2" s="17" t="n"/>
      <c r="E2" s="16" t="n"/>
      <c r="F2" s="17" t="n"/>
      <c r="G2" s="16" t="n"/>
      <c r="H2" s="17" t="n"/>
      <c r="I2" s="16" t="n"/>
      <c r="J2" s="17" t="n"/>
      <c r="K2" s="16" t="n"/>
      <c r="L2" s="16" t="n"/>
      <c r="W2" s="112" t="inlineStr">
        <is>
          <t>anx 1</t>
        </is>
      </c>
      <c r="X2" s="14" t="inlineStr">
        <is>
          <t>Fund transfer entry</t>
        </is>
      </c>
      <c r="Y2" s="14" t="inlineStr">
        <is>
          <t>Fund transfer entry</t>
        </is>
      </c>
      <c r="Z2" s="9" t="inlineStr">
        <is>
          <t>BFL_Recon Team</t>
        </is>
      </c>
    </row>
    <row r="3" ht="12.75" customHeight="1">
      <c r="B3" s="19" t="inlineStr">
        <is>
          <t>TAT</t>
        </is>
      </c>
      <c r="C3" s="242" t="inlineStr">
        <is>
          <t>DR IN BANK</t>
        </is>
      </c>
      <c r="D3" s="226" t="n"/>
      <c r="E3" s="242" t="inlineStr">
        <is>
          <t>CR IN BANK</t>
        </is>
      </c>
      <c r="F3" s="226" t="n"/>
      <c r="G3" s="242" t="inlineStr">
        <is>
          <t>DR IN LEDGER</t>
        </is>
      </c>
      <c r="H3" s="226" t="n"/>
      <c r="I3" s="242" t="inlineStr">
        <is>
          <t>CR IN LEDGER</t>
        </is>
      </c>
      <c r="J3" s="226" t="n"/>
      <c r="K3" s="238" t="inlineStr">
        <is>
          <t>TOTAL 
COUNT</t>
        </is>
      </c>
      <c r="L3" s="238" t="inlineStr">
        <is>
          <t>TOTAL 
AMOUNT</t>
        </is>
      </c>
      <c r="W3" s="112" t="inlineStr">
        <is>
          <t>Anx 3</t>
        </is>
      </c>
      <c r="X3" s="113" t="inlineStr">
        <is>
          <t>Bounce updation pending</t>
        </is>
      </c>
      <c r="Y3" s="113" t="inlineStr">
        <is>
          <t>Bounce updation pending</t>
        </is>
      </c>
      <c r="Z3" s="113" t="inlineStr">
        <is>
          <t>BFL_Realisation Team</t>
        </is>
      </c>
    </row>
    <row r="4" ht="12.75" customHeight="1">
      <c r="B4" s="253">
        <f>'TOP SHEET'!J5</f>
        <v/>
      </c>
      <c r="C4" s="237" t="inlineStr">
        <is>
          <t>COUNT</t>
        </is>
      </c>
      <c r="D4" s="20" t="inlineStr">
        <is>
          <t>AMOUNT</t>
        </is>
      </c>
      <c r="E4" s="237" t="inlineStr">
        <is>
          <t>COUNT</t>
        </is>
      </c>
      <c r="F4" s="20" t="inlineStr">
        <is>
          <t>AMOUNT</t>
        </is>
      </c>
      <c r="G4" s="237" t="inlineStr">
        <is>
          <t>COUNT</t>
        </is>
      </c>
      <c r="H4" s="20" t="inlineStr">
        <is>
          <t>AMOUNT</t>
        </is>
      </c>
      <c r="I4" s="237" t="inlineStr">
        <is>
          <t>COUNT</t>
        </is>
      </c>
      <c r="J4" s="20" t="inlineStr">
        <is>
          <t>AMOUNT</t>
        </is>
      </c>
      <c r="K4" s="224" t="n"/>
      <c r="L4" s="224" t="n"/>
      <c r="N4" s="112" t="n"/>
      <c r="W4" s="112" t="inlineStr">
        <is>
          <t>ANX 2</t>
        </is>
      </c>
      <c r="X4" s="114" t="inlineStr">
        <is>
          <t>Receipt not updated</t>
        </is>
      </c>
      <c r="Y4" s="114" t="inlineStr">
        <is>
          <t>Receipt not updated</t>
        </is>
      </c>
      <c r="Z4" s="114" t="inlineStr">
        <is>
          <t>BFL_Realisation Team</t>
        </is>
      </c>
    </row>
    <row r="5" ht="12.75" customHeight="1">
      <c r="B5" s="21">
        <f>'TOP SHEET'!J6</f>
        <v/>
      </c>
      <c r="C5" s="254">
        <f>'TOP SHEET'!K6</f>
        <v/>
      </c>
      <c r="D5" s="22">
        <f>'TOP SHEET'!L6</f>
        <v/>
      </c>
      <c r="E5" s="254">
        <f>'TOP SHEET'!M6</f>
        <v/>
      </c>
      <c r="F5" s="22">
        <f>'TOP SHEET'!N6</f>
        <v/>
      </c>
      <c r="G5" s="254">
        <f>'TOP SHEET'!O6</f>
        <v/>
      </c>
      <c r="H5" s="22">
        <f>'TOP SHEET'!P6</f>
        <v/>
      </c>
      <c r="I5" s="254">
        <f>'TOP SHEET'!Q6</f>
        <v/>
      </c>
      <c r="J5" s="22">
        <f>'TOP SHEET'!R6</f>
        <v/>
      </c>
      <c r="K5" s="23">
        <f>C5+E5+G5+I5</f>
        <v/>
      </c>
      <c r="L5" s="22">
        <f>D5+F5+H5+J5</f>
        <v/>
      </c>
      <c r="W5" s="112" t="inlineStr">
        <is>
          <t>anx 1</t>
        </is>
      </c>
      <c r="X5" s="112" t="inlineStr">
        <is>
          <t>Charges entry</t>
        </is>
      </c>
      <c r="Y5" s="112" t="inlineStr">
        <is>
          <t>Charges entry</t>
        </is>
      </c>
      <c r="Z5" s="9" t="inlineStr">
        <is>
          <t>BFL_Recon Team</t>
        </is>
      </c>
    </row>
    <row r="6">
      <c r="B6" s="21">
        <f>'TOP SHEET'!J8</f>
        <v/>
      </c>
      <c r="C6" s="254">
        <f>'TOP SHEET'!K8</f>
        <v/>
      </c>
      <c r="D6" s="22">
        <f>'TOP SHEET'!L8</f>
        <v/>
      </c>
      <c r="E6" s="254">
        <f>'TOP SHEET'!M8</f>
        <v/>
      </c>
      <c r="F6" s="22">
        <f>'TOP SHEET'!N8</f>
        <v/>
      </c>
      <c r="G6" s="254">
        <f>'TOP SHEET'!O8</f>
        <v/>
      </c>
      <c r="H6" s="22">
        <f>'TOP SHEET'!P8</f>
        <v/>
      </c>
      <c r="I6" s="254">
        <f>'TOP SHEET'!Q8</f>
        <v/>
      </c>
      <c r="J6" s="22">
        <f>'TOP SHEET'!R8</f>
        <v/>
      </c>
      <c r="K6" s="23">
        <f>C6+E6+G6+I6</f>
        <v/>
      </c>
      <c r="L6" s="22">
        <f>D6+F6+H6+J6</f>
        <v/>
      </c>
      <c r="V6" s="112" t="inlineStr">
        <is>
          <t>For mail</t>
        </is>
      </c>
      <c r="W6" s="112" t="inlineStr">
        <is>
          <t>bhfl team finone</t>
        </is>
      </c>
    </row>
    <row r="7">
      <c r="B7" s="21">
        <f>'TOP SHEET'!J9</f>
        <v/>
      </c>
      <c r="C7" s="254">
        <f>'TOP SHEET'!K9</f>
        <v/>
      </c>
      <c r="D7" s="22">
        <f>'TOP SHEET'!L9</f>
        <v/>
      </c>
      <c r="E7" s="254">
        <f>'TOP SHEET'!M9</f>
        <v/>
      </c>
      <c r="F7" s="22">
        <f>'TOP SHEET'!N9</f>
        <v/>
      </c>
      <c r="G7" s="254">
        <f>'TOP SHEET'!O9</f>
        <v/>
      </c>
      <c r="H7" s="22">
        <f>'TOP SHEET'!P9</f>
        <v/>
      </c>
      <c r="I7" s="254">
        <f>'TOP SHEET'!Q9</f>
        <v/>
      </c>
      <c r="J7" s="22">
        <f>'TOP SHEET'!R9</f>
        <v/>
      </c>
      <c r="K7" s="23">
        <f>C7+E7+G7+I7</f>
        <v/>
      </c>
      <c r="L7" s="22">
        <f>D7+F7+H7+J7</f>
        <v/>
      </c>
      <c r="W7" s="112" t="inlineStr">
        <is>
          <t>omkar for pennant_m</t>
        </is>
      </c>
    </row>
    <row r="8">
      <c r="B8" s="21">
        <f>'TOP SHEET'!J10</f>
        <v/>
      </c>
      <c r="C8" s="254">
        <f>'TOP SHEET'!K10</f>
        <v/>
      </c>
      <c r="D8" s="22">
        <f>'TOP SHEET'!L10</f>
        <v/>
      </c>
      <c r="E8" s="254">
        <f>'TOP SHEET'!M10</f>
        <v/>
      </c>
      <c r="F8" s="22">
        <f>'TOP SHEET'!N10</f>
        <v/>
      </c>
      <c r="G8" s="254">
        <f>'TOP SHEET'!O10</f>
        <v/>
      </c>
      <c r="H8" s="22">
        <f>'TOP SHEET'!P10</f>
        <v/>
      </c>
      <c r="I8" s="254">
        <f>'TOP SHEET'!Q10</f>
        <v/>
      </c>
      <c r="J8" s="22">
        <f>'TOP SHEET'!R10</f>
        <v/>
      </c>
      <c r="K8" s="23">
        <f>C8+E8+G8+I8</f>
        <v/>
      </c>
      <c r="L8" s="22">
        <f>D8+F8+H8+J8</f>
        <v/>
      </c>
    </row>
    <row r="9">
      <c r="B9" s="21">
        <f>'TOP SHEET'!J11</f>
        <v/>
      </c>
      <c r="C9" s="254">
        <f>'TOP SHEET'!K11</f>
        <v/>
      </c>
      <c r="D9" s="22">
        <f>'TOP SHEET'!L11</f>
        <v/>
      </c>
      <c r="E9" s="254">
        <f>'TOP SHEET'!M11</f>
        <v/>
      </c>
      <c r="F9" s="22">
        <f>'TOP SHEET'!N11</f>
        <v/>
      </c>
      <c r="G9" s="254">
        <f>'TOP SHEET'!O11</f>
        <v/>
      </c>
      <c r="H9" s="22">
        <f>'TOP SHEET'!P11</f>
        <v/>
      </c>
      <c r="I9" s="254">
        <f>'TOP SHEET'!Q11</f>
        <v/>
      </c>
      <c r="J9" s="22">
        <f>'TOP SHEET'!R11</f>
        <v/>
      </c>
      <c r="K9" s="23">
        <f>C9+E9+G9+I9</f>
        <v/>
      </c>
      <c r="L9" s="22">
        <f>D9+F9+H9+J9</f>
        <v/>
      </c>
    </row>
    <row r="10">
      <c r="B10" s="21">
        <f>'TOP SHEET'!J12</f>
        <v/>
      </c>
      <c r="C10" s="254">
        <f>'TOP SHEET'!K12</f>
        <v/>
      </c>
      <c r="D10" s="22">
        <f>'TOP SHEET'!L12</f>
        <v/>
      </c>
      <c r="E10" s="254">
        <f>'TOP SHEET'!M12</f>
        <v/>
      </c>
      <c r="F10" s="22">
        <f>'TOP SHEET'!N12</f>
        <v/>
      </c>
      <c r="G10" s="254">
        <f>'TOP SHEET'!O12</f>
        <v/>
      </c>
      <c r="H10" s="22">
        <f>'TOP SHEET'!P12</f>
        <v/>
      </c>
      <c r="I10" s="254">
        <f>'TOP SHEET'!Q12</f>
        <v/>
      </c>
      <c r="J10" s="22">
        <f>'TOP SHEET'!R12</f>
        <v/>
      </c>
      <c r="K10" s="23">
        <f>C10+E10+G10+I10</f>
        <v/>
      </c>
      <c r="L10" s="22">
        <f>D10+F10+H10+J10</f>
        <v/>
      </c>
    </row>
    <row r="11">
      <c r="B11" s="21">
        <f>'TOP SHEET'!J13</f>
        <v/>
      </c>
      <c r="C11" s="254">
        <f>'TOP SHEET'!K13</f>
        <v/>
      </c>
      <c r="D11" s="22">
        <f>'TOP SHEET'!L13</f>
        <v/>
      </c>
      <c r="E11" s="254">
        <f>'TOP SHEET'!M13</f>
        <v/>
      </c>
      <c r="F11" s="22">
        <f>'TOP SHEET'!N13</f>
        <v/>
      </c>
      <c r="G11" s="254">
        <f>'TOP SHEET'!O13</f>
        <v/>
      </c>
      <c r="H11" s="22">
        <f>'TOP SHEET'!P13</f>
        <v/>
      </c>
      <c r="I11" s="254">
        <f>'TOP SHEET'!Q13</f>
        <v/>
      </c>
      <c r="J11" s="22">
        <f>'TOP SHEET'!R13</f>
        <v/>
      </c>
      <c r="K11" s="23">
        <f>C11+E11+G11+I11</f>
        <v/>
      </c>
      <c r="L11" s="22">
        <f>D11+F11+H11+J11</f>
        <v/>
      </c>
    </row>
    <row r="12">
      <c r="B12" s="21">
        <f>'TOP SHEET'!J14</f>
        <v/>
      </c>
      <c r="C12" s="254">
        <f>'TOP SHEET'!K14</f>
        <v/>
      </c>
      <c r="D12" s="22">
        <f>'TOP SHEET'!L14</f>
        <v/>
      </c>
      <c r="E12" s="254">
        <f>'TOP SHEET'!M14</f>
        <v/>
      </c>
      <c r="F12" s="22">
        <f>'TOP SHEET'!N14</f>
        <v/>
      </c>
      <c r="G12" s="254">
        <f>'TOP SHEET'!O14</f>
        <v/>
      </c>
      <c r="H12" s="22">
        <f>'TOP SHEET'!P14</f>
        <v/>
      </c>
      <c r="I12" s="254">
        <f>'TOP SHEET'!Q14</f>
        <v/>
      </c>
      <c r="J12" s="22">
        <f>'TOP SHEET'!R14</f>
        <v/>
      </c>
      <c r="K12" s="23">
        <f>C12+E12+G12+I12</f>
        <v/>
      </c>
      <c r="L12" s="22">
        <f>D12+F12+H12+J12</f>
        <v/>
      </c>
    </row>
    <row r="13">
      <c r="B13" s="21">
        <f>'TOP SHEET'!J15</f>
        <v/>
      </c>
      <c r="C13" s="254">
        <f>'TOP SHEET'!K15</f>
        <v/>
      </c>
      <c r="D13" s="22">
        <f>'TOP SHEET'!L15</f>
        <v/>
      </c>
      <c r="E13" s="254">
        <f>'TOP SHEET'!M15</f>
        <v/>
      </c>
      <c r="F13" s="22">
        <f>'TOP SHEET'!N15</f>
        <v/>
      </c>
      <c r="G13" s="254">
        <f>'TOP SHEET'!O15</f>
        <v/>
      </c>
      <c r="H13" s="22">
        <f>'TOP SHEET'!P15</f>
        <v/>
      </c>
      <c r="I13" s="254">
        <f>'TOP SHEET'!Q15</f>
        <v/>
      </c>
      <c r="J13" s="22">
        <f>'TOP SHEET'!R15</f>
        <v/>
      </c>
      <c r="K13" s="23">
        <f>C13+E13+G13+I13</f>
        <v/>
      </c>
      <c r="L13" s="22">
        <f>D13+F13+H13+J13</f>
        <v/>
      </c>
    </row>
    <row r="14">
      <c r="B14" s="21">
        <f>'TOP SHEET'!J16</f>
        <v/>
      </c>
      <c r="C14" s="254">
        <f>'TOP SHEET'!K16</f>
        <v/>
      </c>
      <c r="D14" s="22">
        <f>'TOP SHEET'!L16</f>
        <v/>
      </c>
      <c r="E14" s="254">
        <f>'TOP SHEET'!M16</f>
        <v/>
      </c>
      <c r="F14" s="22">
        <f>'TOP SHEET'!N16</f>
        <v/>
      </c>
      <c r="G14" s="254">
        <f>'TOP SHEET'!O16</f>
        <v/>
      </c>
      <c r="H14" s="22">
        <f>'TOP SHEET'!P16</f>
        <v/>
      </c>
      <c r="I14" s="254">
        <f>'TOP SHEET'!Q16</f>
        <v/>
      </c>
      <c r="J14" s="22">
        <f>'TOP SHEET'!R16</f>
        <v/>
      </c>
      <c r="K14" s="23">
        <f>C14+E14+G14+I14</f>
        <v/>
      </c>
      <c r="L14" s="22">
        <f>D14+F14+H14+J14</f>
        <v/>
      </c>
    </row>
    <row r="15">
      <c r="B15" s="19" t="inlineStr">
        <is>
          <t>GRAND TOTAL</t>
        </is>
      </c>
      <c r="C15" s="255">
        <f>SUM(C5:C14)</f>
        <v/>
      </c>
      <c r="D15" s="24">
        <f>SUM(D5:D14)</f>
        <v/>
      </c>
      <c r="E15" s="255">
        <f>SUM(E5:E14)</f>
        <v/>
      </c>
      <c r="F15" s="24">
        <f>SUM(F5:F14)</f>
        <v/>
      </c>
      <c r="G15" s="255">
        <f>SUM(G5:G14)</f>
        <v/>
      </c>
      <c r="H15" s="24">
        <f>SUM(H5:H14)</f>
        <v/>
      </c>
      <c r="I15" s="255">
        <f>SUM(I5:I14)</f>
        <v/>
      </c>
      <c r="J15" s="24">
        <f>SUM(J5:J14)</f>
        <v/>
      </c>
      <c r="K15" s="26">
        <f>SUM(K5:K14)</f>
        <v/>
      </c>
      <c r="L15" s="24">
        <f>SUM(L5:L14)</f>
        <v/>
      </c>
    </row>
    <row r="16">
      <c r="B16" s="27" t="n"/>
      <c r="C16" s="256" t="n"/>
      <c r="D16" s="256" t="n"/>
      <c r="E16" s="256" t="n"/>
      <c r="F16" s="256" t="n"/>
      <c r="G16" s="256" t="n"/>
      <c r="H16" s="256" t="n"/>
      <c r="I16" s="256" t="n"/>
      <c r="J16" s="256" t="n"/>
      <c r="K16" s="256" t="n"/>
      <c r="L16" s="256" t="n"/>
    </row>
    <row r="17">
      <c r="B17" s="28">
        <f>"Up to "&amp;MID(B6,1,3)&amp;" Total"</f>
        <v/>
      </c>
      <c r="C17" s="254">
        <f>SUM(C6:C14)</f>
        <v/>
      </c>
      <c r="D17" s="22">
        <f>SUM(D6:D14)</f>
        <v/>
      </c>
      <c r="E17" s="254">
        <f>SUM(E6:E14)</f>
        <v/>
      </c>
      <c r="F17" s="22">
        <f>SUM(F6:F14)</f>
        <v/>
      </c>
      <c r="G17" s="254">
        <f>SUM(G6:G14)</f>
        <v/>
      </c>
      <c r="H17" s="22">
        <f>SUM(H6:H14)</f>
        <v/>
      </c>
      <c r="I17" s="254">
        <f>SUM(I6:I14)</f>
        <v/>
      </c>
      <c r="J17" s="22">
        <f>SUM(J6:J14)</f>
        <v/>
      </c>
      <c r="K17" s="23">
        <f>SUM(K6:K14)</f>
        <v/>
      </c>
      <c r="L17" s="22">
        <f>SUM(L6:L14)</f>
        <v/>
      </c>
    </row>
    <row r="18">
      <c r="B18" s="28">
        <f>"Up to "&amp;MID(B7,1,3)&amp;" Total"</f>
        <v/>
      </c>
      <c r="C18" s="254">
        <f>SUM(C7:C14)</f>
        <v/>
      </c>
      <c r="D18" s="22">
        <f>SUM(D7:D14)</f>
        <v/>
      </c>
      <c r="E18" s="254">
        <f>SUM(E7:E14)</f>
        <v/>
      </c>
      <c r="F18" s="22">
        <f>SUM(F7:F14)</f>
        <v/>
      </c>
      <c r="G18" s="254">
        <f>SUM(G7:G14)</f>
        <v/>
      </c>
      <c r="H18" s="22">
        <f>SUM(H7:H14)</f>
        <v/>
      </c>
      <c r="I18" s="254">
        <f>SUM(I7:I14)</f>
        <v/>
      </c>
      <c r="J18" s="22">
        <f>SUM(J7:J14)</f>
        <v/>
      </c>
      <c r="K18" s="23">
        <f>SUM(K7:K14)</f>
        <v/>
      </c>
      <c r="L18" s="22">
        <f>SUM(L7:L14)</f>
        <v/>
      </c>
    </row>
    <row r="19">
      <c r="B19" s="28">
        <f>"Up to "&amp;MID(B8,1,3)&amp;" Total"</f>
        <v/>
      </c>
      <c r="C19" s="254">
        <f>SUM(C8:C14)</f>
        <v/>
      </c>
      <c r="D19" s="22">
        <f>SUM(D8:D14)</f>
        <v/>
      </c>
      <c r="E19" s="254">
        <f>SUM(E8:E14)</f>
        <v/>
      </c>
      <c r="F19" s="22">
        <f>SUM(F8:F14)</f>
        <v/>
      </c>
      <c r="G19" s="254">
        <f>SUM(G8:G14)</f>
        <v/>
      </c>
      <c r="H19" s="22">
        <f>SUM(H8:H14)</f>
        <v/>
      </c>
      <c r="I19" s="254">
        <f>SUM(I8:I14)</f>
        <v/>
      </c>
      <c r="J19" s="22">
        <f>SUM(J8:J14)</f>
        <v/>
      </c>
      <c r="K19" s="23">
        <f>SUM(K8:K14)</f>
        <v/>
      </c>
      <c r="L19" s="22">
        <f>SUM(L8:L14)</f>
        <v/>
      </c>
    </row>
    <row r="21">
      <c r="B21" s="15" t="inlineStr">
        <is>
          <t>Previous</t>
        </is>
      </c>
      <c r="C21" s="16" t="n"/>
      <c r="D21" s="17" t="n"/>
      <c r="E21" s="16" t="n"/>
      <c r="F21" s="17" t="n"/>
      <c r="G21" s="16" t="n"/>
      <c r="H21" s="17" t="n"/>
      <c r="I21" s="16" t="n"/>
      <c r="J21" s="17" t="n"/>
      <c r="K21" s="16" t="n"/>
      <c r="L21" s="16" t="n"/>
    </row>
    <row r="22" ht="15" customHeight="1">
      <c r="B22" s="19" t="inlineStr">
        <is>
          <t>TAT</t>
        </is>
      </c>
      <c r="C22" s="242" t="inlineStr">
        <is>
          <t>DR IN BANK</t>
        </is>
      </c>
      <c r="D22" s="226" t="n"/>
      <c r="E22" s="242" t="inlineStr">
        <is>
          <t>CR IN BANK</t>
        </is>
      </c>
      <c r="F22" s="226" t="n"/>
      <c r="G22" s="242" t="inlineStr">
        <is>
          <t>DR IN LEDGER</t>
        </is>
      </c>
      <c r="H22" s="226" t="n"/>
      <c r="I22" s="242" t="inlineStr">
        <is>
          <t>CR IN LEDGER</t>
        </is>
      </c>
      <c r="J22" s="226" t="n"/>
      <c r="K22" s="237" t="inlineStr">
        <is>
          <t>TOTAL
COUNT</t>
        </is>
      </c>
      <c r="L22" s="237" t="inlineStr">
        <is>
          <t>TOTAL
AMOUNT</t>
        </is>
      </c>
    </row>
    <row r="23">
      <c r="B23" s="253">
        <f>'TOP SHEET'!J5</f>
        <v/>
      </c>
      <c r="C23" s="237" t="inlineStr">
        <is>
          <t>COUNT</t>
        </is>
      </c>
      <c r="D23" s="20" t="inlineStr">
        <is>
          <t>AMOUNT</t>
        </is>
      </c>
      <c r="E23" s="237" t="inlineStr">
        <is>
          <t>COUNT</t>
        </is>
      </c>
      <c r="F23" s="20" t="inlineStr">
        <is>
          <t>AMOUNT</t>
        </is>
      </c>
      <c r="G23" s="237" t="inlineStr">
        <is>
          <t>COUNT</t>
        </is>
      </c>
      <c r="H23" s="20" t="inlineStr">
        <is>
          <t>AMOUNT</t>
        </is>
      </c>
      <c r="I23" s="237" t="inlineStr">
        <is>
          <t>COUNT</t>
        </is>
      </c>
      <c r="J23" s="20" t="inlineStr">
        <is>
          <t>AMOUNT</t>
        </is>
      </c>
      <c r="K23" s="224" t="n"/>
      <c r="L23" s="224" t="n"/>
    </row>
    <row r="24">
      <c r="B24" s="21">
        <f>B5</f>
        <v/>
      </c>
      <c r="C24" s="254" t="n">
        <v>0</v>
      </c>
      <c r="D24" s="22" t="n">
        <v>0</v>
      </c>
      <c r="E24" s="254" t="n">
        <v>9</v>
      </c>
      <c r="F24" s="22" t="n">
        <v>2146080</v>
      </c>
      <c r="G24" s="254" t="n">
        <v>2</v>
      </c>
      <c r="H24" s="22" t="n">
        <v>62516</v>
      </c>
      <c r="I24" s="254" t="n">
        <v>2</v>
      </c>
      <c r="J24" s="22" t="n">
        <v>35959</v>
      </c>
      <c r="K24" s="23" t="n">
        <v>13</v>
      </c>
      <c r="L24" s="22" t="n">
        <v>2244555</v>
      </c>
    </row>
    <row r="25">
      <c r="B25" s="21">
        <f>B6</f>
        <v/>
      </c>
      <c r="C25" s="254" t="n">
        <v>0</v>
      </c>
      <c r="D25" s="22" t="n">
        <v>0</v>
      </c>
      <c r="E25" s="254" t="n">
        <v>3</v>
      </c>
      <c r="F25" s="22" t="n">
        <v>74442</v>
      </c>
      <c r="G25" s="254" t="n">
        <v>0</v>
      </c>
      <c r="H25" s="22" t="n">
        <v>0</v>
      </c>
      <c r="I25" s="254" t="n">
        <v>0</v>
      </c>
      <c r="J25" s="22" t="n">
        <v>0</v>
      </c>
      <c r="K25" s="23" t="n">
        <v>3</v>
      </c>
      <c r="L25" s="22" t="n">
        <v>74442</v>
      </c>
    </row>
    <row r="26">
      <c r="B26" s="21">
        <f>B7</f>
        <v/>
      </c>
      <c r="C26" s="254" t="n">
        <v>0</v>
      </c>
      <c r="D26" s="22" t="n">
        <v>0</v>
      </c>
      <c r="E26" s="254" t="n">
        <v>1</v>
      </c>
      <c r="F26" s="22" t="n">
        <v>6398</v>
      </c>
      <c r="G26" s="254" t="n">
        <v>0</v>
      </c>
      <c r="H26" s="22" t="n">
        <v>0</v>
      </c>
      <c r="I26" s="254" t="n">
        <v>0</v>
      </c>
      <c r="J26" s="22" t="n">
        <v>0</v>
      </c>
      <c r="K26" s="23" t="n">
        <v>1</v>
      </c>
      <c r="L26" s="22" t="n">
        <v>6398</v>
      </c>
      <c r="M26" s="77" t="n"/>
    </row>
    <row r="27">
      <c r="B27" s="21">
        <f>B8</f>
        <v/>
      </c>
      <c r="C27" s="254" t="n">
        <v>0</v>
      </c>
      <c r="D27" s="22" t="n">
        <v>0</v>
      </c>
      <c r="E27" s="254" t="n">
        <v>1</v>
      </c>
      <c r="F27" s="22" t="n">
        <v>12086</v>
      </c>
      <c r="G27" s="254" t="n">
        <v>0</v>
      </c>
      <c r="H27" s="22" t="n">
        <v>0</v>
      </c>
      <c r="I27" s="254" t="n">
        <v>0</v>
      </c>
      <c r="J27" s="22" t="n">
        <v>0</v>
      </c>
      <c r="K27" s="23" t="n">
        <v>1</v>
      </c>
      <c r="L27" s="22" t="n">
        <v>12086</v>
      </c>
    </row>
    <row r="28">
      <c r="B28" s="21">
        <f>B9</f>
        <v/>
      </c>
      <c r="C28" s="254" t="n">
        <v>0</v>
      </c>
      <c r="D28" s="22" t="n">
        <v>0</v>
      </c>
      <c r="E28" s="254" t="n">
        <v>0</v>
      </c>
      <c r="F28" s="22" t="n">
        <v>0</v>
      </c>
      <c r="G28" s="254" t="n">
        <v>0</v>
      </c>
      <c r="H28" s="22" t="n">
        <v>0</v>
      </c>
      <c r="I28" s="254" t="n">
        <v>0</v>
      </c>
      <c r="J28" s="22" t="n">
        <v>0</v>
      </c>
      <c r="K28" s="23" t="n">
        <v>0</v>
      </c>
      <c r="L28" s="22" t="n">
        <v>0</v>
      </c>
    </row>
    <row r="29">
      <c r="B29" s="21">
        <f>B10</f>
        <v/>
      </c>
      <c r="C29" s="254" t="n">
        <v>0</v>
      </c>
      <c r="D29" s="22" t="n">
        <v>0</v>
      </c>
      <c r="E29" s="254" t="n">
        <v>0</v>
      </c>
      <c r="F29" s="22" t="n">
        <v>0</v>
      </c>
      <c r="G29" s="254" t="n">
        <v>0</v>
      </c>
      <c r="H29" s="22" t="n">
        <v>0</v>
      </c>
      <c r="I29" s="254" t="n">
        <v>0</v>
      </c>
      <c r="J29" s="22" t="n">
        <v>0</v>
      </c>
      <c r="K29" s="23" t="n">
        <v>0</v>
      </c>
      <c r="L29" s="22" t="n">
        <v>0</v>
      </c>
      <c r="M29" s="77" t="n"/>
    </row>
    <row r="30">
      <c r="B30" s="21">
        <f>B11</f>
        <v/>
      </c>
      <c r="C30" s="254" t="n">
        <v>0</v>
      </c>
      <c r="D30" s="22" t="n">
        <v>0</v>
      </c>
      <c r="E30" s="254" t="n">
        <v>0</v>
      </c>
      <c r="F30" s="22" t="n">
        <v>0</v>
      </c>
      <c r="G30" s="254" t="n">
        <v>0</v>
      </c>
      <c r="H30" s="22" t="n">
        <v>0</v>
      </c>
      <c r="I30" s="254" t="n">
        <v>0</v>
      </c>
      <c r="J30" s="22" t="n">
        <v>0</v>
      </c>
      <c r="K30" s="23" t="n">
        <v>0</v>
      </c>
      <c r="L30" s="22" t="n">
        <v>0</v>
      </c>
    </row>
    <row r="31">
      <c r="B31" s="21">
        <f>B12</f>
        <v/>
      </c>
      <c r="C31" s="254" t="n">
        <v>0</v>
      </c>
      <c r="D31" s="22" t="n">
        <v>0</v>
      </c>
      <c r="E31" s="254" t="n">
        <v>0</v>
      </c>
      <c r="F31" s="22" t="n">
        <v>0</v>
      </c>
      <c r="G31" s="254" t="n">
        <v>0</v>
      </c>
      <c r="H31" s="22" t="n">
        <v>0</v>
      </c>
      <c r="I31" s="254" t="n">
        <v>0</v>
      </c>
      <c r="J31" s="22" t="n">
        <v>0</v>
      </c>
      <c r="K31" s="23" t="n">
        <v>0</v>
      </c>
      <c r="L31" s="22" t="n">
        <v>0</v>
      </c>
    </row>
    <row r="32">
      <c r="B32" s="21">
        <f>B13</f>
        <v/>
      </c>
      <c r="C32" s="254" t="n">
        <v>0</v>
      </c>
      <c r="D32" s="22" t="n">
        <v>0</v>
      </c>
      <c r="E32" s="254" t="n">
        <v>0</v>
      </c>
      <c r="F32" s="22" t="n">
        <v>0</v>
      </c>
      <c r="G32" s="254" t="n">
        <v>0</v>
      </c>
      <c r="H32" s="22" t="n">
        <v>0</v>
      </c>
      <c r="I32" s="254" t="n">
        <v>0</v>
      </c>
      <c r="J32" s="22" t="n">
        <v>0</v>
      </c>
      <c r="K32" s="23" t="n">
        <v>0</v>
      </c>
      <c r="L32" s="22" t="n">
        <v>0</v>
      </c>
      <c r="M32" s="77" t="n"/>
    </row>
    <row r="33">
      <c r="B33" s="21">
        <f>B14</f>
        <v/>
      </c>
      <c r="C33" s="254" t="n">
        <v>0</v>
      </c>
      <c r="D33" s="22" t="n">
        <v>0</v>
      </c>
      <c r="E33" s="254" t="n">
        <v>0</v>
      </c>
      <c r="F33" s="22" t="n">
        <v>0</v>
      </c>
      <c r="G33" s="254" t="n">
        <v>0</v>
      </c>
      <c r="H33" s="22" t="n">
        <v>0</v>
      </c>
      <c r="I33" s="254" t="n">
        <v>0</v>
      </c>
      <c r="J33" s="22" t="n">
        <v>0</v>
      </c>
      <c r="K33" s="23" t="n">
        <v>0</v>
      </c>
      <c r="L33" s="22" t="n">
        <v>0</v>
      </c>
    </row>
    <row r="34">
      <c r="B34" s="19" t="inlineStr">
        <is>
          <t>GRAND TOTAL</t>
        </is>
      </c>
      <c r="C34" s="255">
        <f>SUM(C24:C33)</f>
        <v/>
      </c>
      <c r="D34" s="29">
        <f>SUM(D24:D33)</f>
        <v/>
      </c>
      <c r="E34" s="255">
        <f>SUM(E24:E33)</f>
        <v/>
      </c>
      <c r="F34" s="29">
        <f>SUM(F24:F33)</f>
        <v/>
      </c>
      <c r="G34" s="255">
        <f>SUM(G24:G33)</f>
        <v/>
      </c>
      <c r="H34" s="29">
        <f>SUM(H24:H33)</f>
        <v/>
      </c>
      <c r="I34" s="255">
        <f>SUM(I24:I33)</f>
        <v/>
      </c>
      <c r="J34" s="24">
        <f>SUM(J24:J33)</f>
        <v/>
      </c>
      <c r="K34" s="26">
        <f>SUM(K24:K33)</f>
        <v/>
      </c>
      <c r="L34" s="29">
        <f>SUM(L24:L33)</f>
        <v/>
      </c>
      <c r="M34" s="77" t="n"/>
    </row>
    <row r="36">
      <c r="B36" s="15" t="inlineStr">
        <is>
          <t>Diff</t>
        </is>
      </c>
      <c r="C36" s="16" t="n"/>
      <c r="D36" s="17" t="n"/>
      <c r="E36" s="16" t="n"/>
      <c r="F36" s="17" t="n"/>
      <c r="G36" s="16" t="n"/>
      <c r="H36" s="17" t="n"/>
      <c r="I36" s="16" t="n"/>
      <c r="J36" s="17" t="n"/>
      <c r="K36" s="16" t="n"/>
      <c r="L36" s="16" t="n"/>
    </row>
    <row r="37" ht="15" customHeight="1">
      <c r="B37" s="19" t="inlineStr">
        <is>
          <t>TAT</t>
        </is>
      </c>
      <c r="C37" s="242" t="inlineStr">
        <is>
          <t>DR IN BANK</t>
        </is>
      </c>
      <c r="D37" s="226" t="n"/>
      <c r="E37" s="242" t="inlineStr">
        <is>
          <t>CR IN BANK</t>
        </is>
      </c>
      <c r="F37" s="226" t="n"/>
      <c r="G37" s="242" t="inlineStr">
        <is>
          <t>DR IN LEDGER</t>
        </is>
      </c>
      <c r="H37" s="226" t="n"/>
      <c r="I37" s="242" t="inlineStr">
        <is>
          <t>CR IN LEDGER</t>
        </is>
      </c>
      <c r="J37" s="226" t="n"/>
      <c r="K37" s="237" t="inlineStr">
        <is>
          <t>TOTAL
COUNT</t>
        </is>
      </c>
      <c r="L37" s="237" t="inlineStr">
        <is>
          <t>TOTAL
AMOUNT</t>
        </is>
      </c>
    </row>
    <row r="38">
      <c r="B38" s="253">
        <f>'TOP SHEET'!J5</f>
        <v/>
      </c>
      <c r="C38" s="237" t="inlineStr">
        <is>
          <t>COUNT</t>
        </is>
      </c>
      <c r="D38" s="20" t="inlineStr">
        <is>
          <t>AMOUNT</t>
        </is>
      </c>
      <c r="E38" s="237" t="inlineStr">
        <is>
          <t>COUNT</t>
        </is>
      </c>
      <c r="F38" s="20" t="inlineStr">
        <is>
          <t>AMOUNT</t>
        </is>
      </c>
      <c r="G38" s="237" t="inlineStr">
        <is>
          <t>COUNT</t>
        </is>
      </c>
      <c r="H38" s="20" t="inlineStr">
        <is>
          <t>AMOUNT</t>
        </is>
      </c>
      <c r="I38" s="237" t="inlineStr">
        <is>
          <t>COUNT</t>
        </is>
      </c>
      <c r="J38" s="20" t="inlineStr">
        <is>
          <t>AMOUNT</t>
        </is>
      </c>
      <c r="K38" s="224" t="n"/>
      <c r="L38" s="224" t="n"/>
    </row>
    <row r="39">
      <c r="B39" s="21">
        <f>B24</f>
        <v/>
      </c>
      <c r="C39" s="257">
        <f>C5-C24</f>
        <v/>
      </c>
      <c r="D39" s="30">
        <f>D5-D24</f>
        <v/>
      </c>
      <c r="E39" s="31">
        <f>E5-E24</f>
        <v/>
      </c>
      <c r="F39" s="30">
        <f>F5-F24</f>
        <v/>
      </c>
      <c r="G39" s="31">
        <f>G5-G24</f>
        <v/>
      </c>
      <c r="H39" s="30">
        <f>H5-H24</f>
        <v/>
      </c>
      <c r="I39" s="31">
        <f>I5-I24</f>
        <v/>
      </c>
      <c r="J39" s="30">
        <f>J5-J24</f>
        <v/>
      </c>
      <c r="K39" s="23">
        <f>C39+E39+G39+I39</f>
        <v/>
      </c>
      <c r="L39" s="22">
        <f>D39+F39+H39+J39</f>
        <v/>
      </c>
    </row>
    <row r="40">
      <c r="B40" s="21">
        <f>B25</f>
        <v/>
      </c>
      <c r="C40" s="254">
        <f>C6-C25</f>
        <v/>
      </c>
      <c r="D40" s="30">
        <f>D6-D25</f>
        <v/>
      </c>
      <c r="E40" s="31">
        <f>E6-E25</f>
        <v/>
      </c>
      <c r="F40" s="30">
        <f>F6-F25</f>
        <v/>
      </c>
      <c r="G40" s="31">
        <f>G6-G25</f>
        <v/>
      </c>
      <c r="H40" s="30">
        <f>H6-H25</f>
        <v/>
      </c>
      <c r="I40" s="31">
        <f>I6-I25</f>
        <v/>
      </c>
      <c r="J40" s="30">
        <f>J6-J25</f>
        <v/>
      </c>
      <c r="K40" s="23">
        <f>C40+E40+G40+I40</f>
        <v/>
      </c>
      <c r="L40" s="22">
        <f>D40+F40+H40+J40</f>
        <v/>
      </c>
    </row>
    <row r="41">
      <c r="B41" s="21">
        <f>B26</f>
        <v/>
      </c>
      <c r="C41" s="254">
        <f>C7-C26</f>
        <v/>
      </c>
      <c r="D41" s="30">
        <f>D7-D26</f>
        <v/>
      </c>
      <c r="E41" s="31">
        <f>E7-E26</f>
        <v/>
      </c>
      <c r="F41" s="30">
        <f>F7-F26</f>
        <v/>
      </c>
      <c r="G41" s="31">
        <f>G7-G26</f>
        <v/>
      </c>
      <c r="H41" s="30">
        <f>H7-H26</f>
        <v/>
      </c>
      <c r="I41" s="31">
        <f>I7-I26</f>
        <v/>
      </c>
      <c r="J41" s="30">
        <f>J7-J26</f>
        <v/>
      </c>
      <c r="K41" s="23">
        <f>C41+E41+G41+I41</f>
        <v/>
      </c>
      <c r="L41" s="22">
        <f>D41+F41+H41+J41</f>
        <v/>
      </c>
    </row>
    <row r="42">
      <c r="B42" s="21">
        <f>B27</f>
        <v/>
      </c>
      <c r="C42" s="31">
        <f>C8-C27</f>
        <v/>
      </c>
      <c r="D42" s="30">
        <f>D8-D27</f>
        <v/>
      </c>
      <c r="E42" s="31">
        <f>E8-E27</f>
        <v/>
      </c>
      <c r="F42" s="30">
        <f>F8-F27</f>
        <v/>
      </c>
      <c r="G42" s="31">
        <f>G8-G27</f>
        <v/>
      </c>
      <c r="H42" s="30">
        <f>H8-H27</f>
        <v/>
      </c>
      <c r="I42" s="31">
        <f>I8-I27</f>
        <v/>
      </c>
      <c r="J42" s="30">
        <f>J8-J27</f>
        <v/>
      </c>
      <c r="K42" s="23">
        <f>C42+E42+G42+I42</f>
        <v/>
      </c>
      <c r="L42" s="22">
        <f>D42+F42+H42+J42</f>
        <v/>
      </c>
    </row>
    <row r="43">
      <c r="B43" s="21">
        <f>B28</f>
        <v/>
      </c>
      <c r="C43" s="31">
        <f>C9-C28</f>
        <v/>
      </c>
      <c r="D43" s="30">
        <f>D9-D28</f>
        <v/>
      </c>
      <c r="E43" s="31">
        <f>E9-E28</f>
        <v/>
      </c>
      <c r="F43" s="30">
        <f>F9-F28</f>
        <v/>
      </c>
      <c r="G43" s="31">
        <f>G9-G28</f>
        <v/>
      </c>
      <c r="H43" s="30">
        <f>H9-H28</f>
        <v/>
      </c>
      <c r="I43" s="31">
        <f>I9-I28</f>
        <v/>
      </c>
      <c r="J43" s="30">
        <f>J9-J28</f>
        <v/>
      </c>
      <c r="K43" s="23">
        <f>C43+E43+G43+I43</f>
        <v/>
      </c>
      <c r="L43" s="22">
        <f>D43+F43+H43+J43</f>
        <v/>
      </c>
    </row>
    <row r="44">
      <c r="B44" s="21">
        <f>B29</f>
        <v/>
      </c>
      <c r="C44" s="31">
        <f>C10-C29</f>
        <v/>
      </c>
      <c r="D44" s="30">
        <f>D10-D29</f>
        <v/>
      </c>
      <c r="E44" s="31">
        <f>E10-E29</f>
        <v/>
      </c>
      <c r="F44" s="30">
        <f>F10-F29</f>
        <v/>
      </c>
      <c r="G44" s="31">
        <f>G10-G29</f>
        <v/>
      </c>
      <c r="H44" s="30">
        <f>H10-H29</f>
        <v/>
      </c>
      <c r="I44" s="31">
        <f>I10-I29</f>
        <v/>
      </c>
      <c r="J44" s="30">
        <f>J10-J29</f>
        <v/>
      </c>
      <c r="K44" s="23">
        <f>C44+E44+G44+I44</f>
        <v/>
      </c>
      <c r="L44" s="22">
        <f>D44+F44+H44+J44</f>
        <v/>
      </c>
    </row>
    <row r="45">
      <c r="B45" s="21">
        <f>B30</f>
        <v/>
      </c>
      <c r="C45" s="31">
        <f>C11-C30</f>
        <v/>
      </c>
      <c r="D45" s="30">
        <f>D11-D30</f>
        <v/>
      </c>
      <c r="E45" s="31">
        <f>E11-E30</f>
        <v/>
      </c>
      <c r="F45" s="30">
        <f>F11-F30</f>
        <v/>
      </c>
      <c r="G45" s="31">
        <f>G11-G30</f>
        <v/>
      </c>
      <c r="H45" s="30">
        <f>H11-H30</f>
        <v/>
      </c>
      <c r="I45" s="31">
        <f>I11-I30</f>
        <v/>
      </c>
      <c r="J45" s="30">
        <f>J11-J30</f>
        <v/>
      </c>
      <c r="K45" s="23">
        <f>C45+E45+G45+I45</f>
        <v/>
      </c>
      <c r="L45" s="22">
        <f>D45+F45+H45+J45</f>
        <v/>
      </c>
    </row>
    <row r="46">
      <c r="B46" s="21">
        <f>B31</f>
        <v/>
      </c>
      <c r="C46" s="31">
        <f>C12-C31</f>
        <v/>
      </c>
      <c r="D46" s="30">
        <f>D12-D31</f>
        <v/>
      </c>
      <c r="E46" s="31">
        <f>E12-E31</f>
        <v/>
      </c>
      <c r="F46" s="30">
        <f>F12-F31</f>
        <v/>
      </c>
      <c r="G46" s="31">
        <f>G12-G31</f>
        <v/>
      </c>
      <c r="H46" s="30">
        <f>H12-H31</f>
        <v/>
      </c>
      <c r="I46" s="31">
        <f>I12-I31</f>
        <v/>
      </c>
      <c r="J46" s="30">
        <f>J12-J31</f>
        <v/>
      </c>
      <c r="K46" s="23">
        <f>C46+E46+G46+I46</f>
        <v/>
      </c>
      <c r="L46" s="22">
        <f>D46+F46+H46+J46</f>
        <v/>
      </c>
    </row>
    <row r="47">
      <c r="B47" s="21">
        <f>B32</f>
        <v/>
      </c>
      <c r="C47" s="31">
        <f>C13-C32</f>
        <v/>
      </c>
      <c r="D47" s="30">
        <f>D13-D32</f>
        <v/>
      </c>
      <c r="E47" s="31">
        <f>E13-E32</f>
        <v/>
      </c>
      <c r="F47" s="30">
        <f>F13-F32</f>
        <v/>
      </c>
      <c r="G47" s="31">
        <f>G13-G32</f>
        <v/>
      </c>
      <c r="H47" s="30">
        <f>H13-H32</f>
        <v/>
      </c>
      <c r="I47" s="31">
        <f>I13-I32</f>
        <v/>
      </c>
      <c r="J47" s="30">
        <f>J13-J32</f>
        <v/>
      </c>
      <c r="K47" s="23">
        <f>C47+E47+G47+I47</f>
        <v/>
      </c>
      <c r="L47" s="22">
        <f>D47+F47+H47+J47</f>
        <v/>
      </c>
    </row>
    <row r="48">
      <c r="B48" s="21">
        <f>B33</f>
        <v/>
      </c>
      <c r="C48" s="31">
        <f>C14-C33</f>
        <v/>
      </c>
      <c r="D48" s="30">
        <f>D14-D33</f>
        <v/>
      </c>
      <c r="E48" s="31">
        <f>E14-E33</f>
        <v/>
      </c>
      <c r="F48" s="30">
        <f>F14-F33</f>
        <v/>
      </c>
      <c r="G48" s="31">
        <f>G14-G33</f>
        <v/>
      </c>
      <c r="H48" s="30">
        <f>H14-H33</f>
        <v/>
      </c>
      <c r="I48" s="31">
        <f>I14-I33</f>
        <v/>
      </c>
      <c r="J48" s="30">
        <f>J14-J33</f>
        <v/>
      </c>
      <c r="K48" s="23">
        <f>C48+E48+G48+I48</f>
        <v/>
      </c>
      <c r="L48" s="22">
        <f>D48+F48+H48+J48</f>
        <v/>
      </c>
    </row>
    <row r="49">
      <c r="B49" s="19" t="inlineStr">
        <is>
          <t>GRAND TOTAL</t>
        </is>
      </c>
      <c r="C49" s="255">
        <f>SUM(C39:C48)</f>
        <v/>
      </c>
      <c r="D49" s="24">
        <f>SUM(D39:D48)</f>
        <v/>
      </c>
      <c r="E49" s="25">
        <f>SUM(E39:E48)</f>
        <v/>
      </c>
      <c r="F49" s="24">
        <f>SUM(F39:F48)</f>
        <v/>
      </c>
      <c r="G49" s="25">
        <f>SUM(G39:G48)</f>
        <v/>
      </c>
      <c r="H49" s="24">
        <f>SUM(H39:H48)</f>
        <v/>
      </c>
      <c r="I49" s="25">
        <f>SUM(I39:I48)</f>
        <v/>
      </c>
      <c r="J49" s="24">
        <f>SUM(J39:J48)</f>
        <v/>
      </c>
      <c r="K49" s="26">
        <f>SUM(K39:K48)</f>
        <v/>
      </c>
      <c r="L49" s="24">
        <f>SUM(L39:L48)</f>
        <v/>
      </c>
    </row>
    <row r="67" ht="12.75" customHeight="1">
      <c r="C67" s="32" t="inlineStr">
        <is>
          <t>Daywise Summary :</t>
        </is>
      </c>
    </row>
    <row r="68" ht="12.75" customHeight="1">
      <c r="C68" s="243" t="inlineStr">
        <is>
          <t>Date</t>
        </is>
      </c>
      <c r="D68" s="241" t="inlineStr">
        <is>
          <t>Received Credits</t>
        </is>
      </c>
      <c r="E68" s="226" t="n"/>
      <c r="F68" s="239" t="inlineStr">
        <is>
          <t>Updated Credits</t>
        </is>
      </c>
      <c r="G68" s="240" t="n"/>
      <c r="H68" s="241" t="inlineStr">
        <is>
          <t>Pending Credits</t>
        </is>
      </c>
      <c r="I68" s="226" t="n"/>
      <c r="J68" s="241" t="inlineStr">
        <is>
          <t>Pending Credits%</t>
        </is>
      </c>
      <c r="K68" s="226" t="n"/>
    </row>
    <row r="69" ht="12.75" customHeight="1">
      <c r="C69" s="224" t="n"/>
      <c r="D69" s="33" t="inlineStr">
        <is>
          <t>Count</t>
        </is>
      </c>
      <c r="E69" s="34" t="inlineStr">
        <is>
          <t>Amount</t>
        </is>
      </c>
      <c r="F69" s="239" t="inlineStr">
        <is>
          <t>Count</t>
        </is>
      </c>
      <c r="G69" s="239" t="inlineStr">
        <is>
          <t>Amount</t>
        </is>
      </c>
      <c r="H69" s="33" t="inlineStr">
        <is>
          <t>Count</t>
        </is>
      </c>
      <c r="I69" s="34" t="inlineStr">
        <is>
          <t>Amount</t>
        </is>
      </c>
      <c r="J69" s="33" t="inlineStr">
        <is>
          <t>Count</t>
        </is>
      </c>
      <c r="K69" s="34" t="inlineStr">
        <is>
          <t>Amount</t>
        </is>
      </c>
    </row>
    <row r="70" ht="12.75" customHeight="1">
      <c r="C70" s="35" t="n">
        <v>43709</v>
      </c>
      <c r="D70" s="33" t="n">
        <v>214</v>
      </c>
      <c r="E70" s="258" t="n">
        <v>3215310</v>
      </c>
      <c r="F70" s="36">
        <f>D70-H70</f>
        <v/>
      </c>
      <c r="G70" s="259">
        <f>E70-I70</f>
        <v/>
      </c>
      <c r="H70" s="36">
        <f>COUNTIFS('CR IN BANK'!$E:$E,"="&amp;C70)</f>
        <v/>
      </c>
      <c r="I70" s="260">
        <f>SUMIFS('CR IN BANK'!$K:$K,'CR IN BANK'!$E:$E,"="&amp;C70)</f>
        <v/>
      </c>
      <c r="J70" s="37">
        <f>H70/D70</f>
        <v/>
      </c>
      <c r="K70" s="37">
        <f>I70/E70</f>
        <v/>
      </c>
    </row>
    <row r="71" ht="12.75" customHeight="1">
      <c r="C71" s="38">
        <f>C70+1</f>
        <v/>
      </c>
      <c r="D71" s="33" t="n">
        <v>721</v>
      </c>
      <c r="E71" s="258" t="n">
        <v>21826868.58</v>
      </c>
      <c r="F71" s="36">
        <f>D71-H71</f>
        <v/>
      </c>
      <c r="G71" s="259">
        <f>E71-I71</f>
        <v/>
      </c>
      <c r="H71" s="36">
        <f>COUNTIFS('CR IN BANK'!$E:$E,"="&amp;C71)</f>
        <v/>
      </c>
      <c r="I71" s="260">
        <f>SUMIFS('CR IN BANK'!$K:$K,'CR IN BANK'!$E:$E,"="&amp;C71)</f>
        <v/>
      </c>
      <c r="J71" s="37">
        <f>H71/D71</f>
        <v/>
      </c>
      <c r="K71" s="37">
        <f>I71/E71</f>
        <v/>
      </c>
    </row>
    <row r="72" ht="12.75" customHeight="1">
      <c r="C72" s="38">
        <f>C71+1</f>
        <v/>
      </c>
      <c r="D72" s="33" t="n">
        <v>1101</v>
      </c>
      <c r="E72" s="258" t="n">
        <v>56197044.18000001</v>
      </c>
      <c r="F72" s="36">
        <f>D72-H72</f>
        <v/>
      </c>
      <c r="G72" s="259">
        <f>E72-I72</f>
        <v/>
      </c>
      <c r="H72" s="36">
        <f>COUNTIFS('CR IN BANK'!$E:$E,"="&amp;C72)</f>
        <v/>
      </c>
      <c r="I72" s="260">
        <f>SUMIFS('CR IN BANK'!$K:$K,'CR IN BANK'!$E:$E,"="&amp;C72)</f>
        <v/>
      </c>
      <c r="J72" s="37">
        <f>H72/D72</f>
        <v/>
      </c>
      <c r="K72" s="37">
        <f>I72/E72</f>
        <v/>
      </c>
    </row>
    <row r="73" ht="12.75" customHeight="1">
      <c r="C73" s="38">
        <f>C72+1</f>
        <v/>
      </c>
      <c r="D73" s="33" t="n">
        <v>429</v>
      </c>
      <c r="E73" s="258" t="n">
        <v>21195397.3</v>
      </c>
      <c r="F73" s="36">
        <f>D73-H73</f>
        <v/>
      </c>
      <c r="G73" s="259">
        <f>E73-I73</f>
        <v/>
      </c>
      <c r="H73" s="36">
        <f>COUNTIFS('CR IN BANK'!$E:$E,"="&amp;C73)</f>
        <v/>
      </c>
      <c r="I73" s="260">
        <f>SUMIFS('CR IN BANK'!$K:$K,'CR IN BANK'!$E:$E,"="&amp;C73)</f>
        <v/>
      </c>
      <c r="J73" s="37">
        <f>H73/D73</f>
        <v/>
      </c>
      <c r="K73" s="37">
        <f>I73/E73</f>
        <v/>
      </c>
    </row>
    <row r="74" ht="12.75" customHeight="1">
      <c r="C74" s="38">
        <f>C73+1</f>
        <v/>
      </c>
      <c r="D74" s="33" t="n">
        <v>610</v>
      </c>
      <c r="E74" s="258" t="n">
        <v>26577950.1</v>
      </c>
      <c r="F74" s="36">
        <f>D74-H74</f>
        <v/>
      </c>
      <c r="G74" s="259">
        <f>E74-I74</f>
        <v/>
      </c>
      <c r="H74" s="36">
        <f>COUNTIFS('CR IN BANK'!$E:$E,"="&amp;C74)</f>
        <v/>
      </c>
      <c r="I74" s="260">
        <f>SUMIFS('CR IN BANK'!$K:$K,'CR IN BANK'!$E:$E,"="&amp;C74)</f>
        <v/>
      </c>
      <c r="J74" s="37">
        <f>H74/D74</f>
        <v/>
      </c>
      <c r="K74" s="37">
        <f>I74/E74</f>
        <v/>
      </c>
    </row>
    <row r="75" ht="12.75" customHeight="1">
      <c r="C75" s="38">
        <f>C74+1</f>
        <v/>
      </c>
      <c r="D75" s="33" t="n">
        <v>739</v>
      </c>
      <c r="E75" s="258" t="n">
        <v>27714875.39</v>
      </c>
      <c r="F75" s="36">
        <f>D75-H75</f>
        <v/>
      </c>
      <c r="G75" s="259">
        <f>E75-I75</f>
        <v/>
      </c>
      <c r="H75" s="36">
        <f>COUNTIFS('CR IN BANK'!$E:$E,"="&amp;C75)</f>
        <v/>
      </c>
      <c r="I75" s="260">
        <f>SUMIFS('CR IN BANK'!$K:$K,'CR IN BANK'!$E:$E,"="&amp;C75)</f>
        <v/>
      </c>
      <c r="J75" s="37">
        <f>H75/D75</f>
        <v/>
      </c>
      <c r="K75" s="37">
        <f>I75/E75</f>
        <v/>
      </c>
    </row>
    <row r="76" ht="12.75" customHeight="1">
      <c r="C76" s="38">
        <f>C75+1</f>
        <v/>
      </c>
      <c r="D76" s="33" t="n">
        <v>725</v>
      </c>
      <c r="E76" s="258" t="n">
        <v>24478075.51</v>
      </c>
      <c r="F76" s="36">
        <f>D76-H76</f>
        <v/>
      </c>
      <c r="G76" s="259">
        <f>E76-I76</f>
        <v/>
      </c>
      <c r="H76" s="36">
        <f>COUNTIFS('CR IN BANK'!$E:$E,"="&amp;C76)</f>
        <v/>
      </c>
      <c r="I76" s="260">
        <f>SUMIFS('CR IN BANK'!$K:$K,'CR IN BANK'!$E:$E,"="&amp;C76)</f>
        <v/>
      </c>
      <c r="J76" s="37">
        <f>H76/D76</f>
        <v/>
      </c>
      <c r="K76" s="37">
        <f>I76/E76</f>
        <v/>
      </c>
    </row>
    <row r="77" ht="12.75" customHeight="1">
      <c r="C77" s="38">
        <f>C76+1</f>
        <v/>
      </c>
      <c r="D77" s="33" t="n">
        <v>164</v>
      </c>
      <c r="E77" s="258" t="n">
        <v>2356418</v>
      </c>
      <c r="F77" s="36">
        <f>D77-H77</f>
        <v/>
      </c>
      <c r="G77" s="259">
        <f>E77-I77</f>
        <v/>
      </c>
      <c r="H77" s="36">
        <f>COUNTIFS('CR IN BANK'!$E:$E,"="&amp;C77)</f>
        <v/>
      </c>
      <c r="I77" s="260">
        <f>SUMIFS('CR IN BANK'!$K:$K,'CR IN BANK'!$E:$E,"="&amp;C77)</f>
        <v/>
      </c>
      <c r="J77" s="37">
        <f>H77/D77</f>
        <v/>
      </c>
      <c r="K77" s="37">
        <f>I77/E77</f>
        <v/>
      </c>
    </row>
    <row r="78" ht="12.75" customHeight="1">
      <c r="C78" s="38">
        <f>C77+1</f>
        <v/>
      </c>
      <c r="D78" s="33" t="n">
        <v>1034</v>
      </c>
      <c r="E78" s="258" t="n">
        <v>173585774.31</v>
      </c>
      <c r="F78" s="36">
        <f>D78-H78</f>
        <v/>
      </c>
      <c r="G78" s="259">
        <f>E78-I78</f>
        <v/>
      </c>
      <c r="H78" s="36">
        <f>COUNTIFS('CR IN BANK'!$E:$E,"="&amp;C78)</f>
        <v/>
      </c>
      <c r="I78" s="260">
        <f>SUMIFS('CR IN BANK'!$K:$K,'CR IN BANK'!$E:$E,"="&amp;C78)</f>
        <v/>
      </c>
      <c r="J78" s="37">
        <f>H78/D78</f>
        <v/>
      </c>
      <c r="K78" s="37">
        <f>I78/E78</f>
        <v/>
      </c>
    </row>
    <row r="79" ht="12.75" customHeight="1">
      <c r="C79" s="38">
        <f>C78+1</f>
        <v/>
      </c>
      <c r="D79" s="33" t="n">
        <v>538</v>
      </c>
      <c r="E79" s="258" t="n">
        <v>13759949.65</v>
      </c>
      <c r="F79" s="36">
        <f>D79-H79</f>
        <v/>
      </c>
      <c r="G79" s="259">
        <f>E79-I79</f>
        <v/>
      </c>
      <c r="H79" s="36">
        <f>COUNTIFS('CR IN BANK'!$E:$E,"="&amp;C79)</f>
        <v/>
      </c>
      <c r="I79" s="260">
        <f>SUMIFS('CR IN BANK'!$K:$K,'CR IN BANK'!$E:$E,"="&amp;C79)</f>
        <v/>
      </c>
      <c r="J79" s="37">
        <f>H79/D79</f>
        <v/>
      </c>
      <c r="K79" s="37">
        <f>I79/E79</f>
        <v/>
      </c>
    </row>
    <row r="80" ht="12.75" customHeight="1">
      <c r="C80" s="38">
        <f>C79+1</f>
        <v/>
      </c>
      <c r="D80" s="33" t="n">
        <v>815</v>
      </c>
      <c r="E80" s="258" t="n">
        <v>42222306.76</v>
      </c>
      <c r="F80" s="36">
        <f>D80-H80</f>
        <v/>
      </c>
      <c r="G80" s="259">
        <f>E80-I80</f>
        <v/>
      </c>
      <c r="H80" s="36">
        <f>COUNTIFS('CR IN BANK'!$E:$E,"="&amp;C80)</f>
        <v/>
      </c>
      <c r="I80" s="260">
        <f>SUMIFS('CR IN BANK'!$K:$K,'CR IN BANK'!$E:$E,"="&amp;C80)</f>
        <v/>
      </c>
      <c r="J80" s="37">
        <f>H80/D80</f>
        <v/>
      </c>
      <c r="K80" s="37">
        <f>I80/E80</f>
        <v/>
      </c>
    </row>
    <row r="81" ht="12.75" customHeight="1">
      <c r="C81" s="38">
        <f>C80+1</f>
        <v/>
      </c>
      <c r="D81" s="33" t="n">
        <v>703</v>
      </c>
      <c r="E81" s="258" t="n">
        <v>47721514.01</v>
      </c>
      <c r="F81" s="36">
        <f>D81-H81</f>
        <v/>
      </c>
      <c r="G81" s="259">
        <f>E81-I81</f>
        <v/>
      </c>
      <c r="H81" s="36">
        <f>COUNTIFS('CR IN BANK'!$E:$E,"="&amp;C81)</f>
        <v/>
      </c>
      <c r="I81" s="260">
        <f>SUMIFS('CR IN BANK'!$K:$K,'CR IN BANK'!$E:$E,"="&amp;C81)</f>
        <v/>
      </c>
      <c r="J81" s="37">
        <f>H81/D81</f>
        <v/>
      </c>
      <c r="K81" s="37">
        <f>I81/E81</f>
        <v/>
      </c>
    </row>
    <row r="82" ht="12.75" customHeight="1">
      <c r="C82" s="38">
        <f>C81+1</f>
        <v/>
      </c>
      <c r="D82" s="33" t="n">
        <v>704</v>
      </c>
      <c r="E82" s="258" t="n">
        <v>89080170.25</v>
      </c>
      <c r="F82" s="36">
        <f>D82-H82</f>
        <v/>
      </c>
      <c r="G82" s="259">
        <f>E82-I82</f>
        <v/>
      </c>
      <c r="H82" s="36">
        <f>COUNTIFS('CR IN BANK'!$E:$E,"="&amp;C82)</f>
        <v/>
      </c>
      <c r="I82" s="260">
        <f>SUMIFS('CR IN BANK'!$K:$K,'CR IN BANK'!$E:$E,"="&amp;C82)</f>
        <v/>
      </c>
      <c r="J82" s="37">
        <f>H82/D82</f>
        <v/>
      </c>
      <c r="K82" s="37">
        <f>I82/E82</f>
        <v/>
      </c>
    </row>
    <row r="83" ht="12.75" customHeight="1">
      <c r="C83" s="38">
        <f>C82+1</f>
        <v/>
      </c>
      <c r="D83" s="33" t="n">
        <v>352</v>
      </c>
      <c r="E83" s="258" t="n">
        <v>4719796.05</v>
      </c>
      <c r="F83" s="36">
        <f>D83-H83</f>
        <v/>
      </c>
      <c r="G83" s="259">
        <f>E83-I83</f>
        <v/>
      </c>
      <c r="H83" s="36">
        <f>COUNTIFS('CR IN BANK'!$E:$E,"="&amp;C83)</f>
        <v/>
      </c>
      <c r="I83" s="260">
        <f>SUMIFS('CR IN BANK'!$K:$K,'CR IN BANK'!$E:$E,"="&amp;C83)</f>
        <v/>
      </c>
      <c r="J83" s="37">
        <f>H83/D83</f>
        <v/>
      </c>
      <c r="K83" s="37">
        <f>I83/E83</f>
        <v/>
      </c>
    </row>
    <row r="84" ht="12.75" customHeight="1">
      <c r="C84" s="38">
        <f>C83+1</f>
        <v/>
      </c>
      <c r="D84" s="33" t="n">
        <v>47</v>
      </c>
      <c r="E84" s="258" t="n">
        <v>756542</v>
      </c>
      <c r="F84" s="36">
        <f>D84-H84</f>
        <v/>
      </c>
      <c r="G84" s="259">
        <f>E84-I84</f>
        <v/>
      </c>
      <c r="H84" s="36">
        <f>COUNTIFS('CR IN BANK'!$E:$E,"="&amp;C84)</f>
        <v/>
      </c>
      <c r="I84" s="260">
        <f>SUMIFS('CR IN BANK'!$K:$K,'CR IN BANK'!$E:$E,"="&amp;C84)</f>
        <v/>
      </c>
      <c r="J84" s="37">
        <f>H84/D84</f>
        <v/>
      </c>
      <c r="K84" s="37">
        <f>I84/E84</f>
        <v/>
      </c>
    </row>
    <row r="85" ht="12.75" customHeight="1">
      <c r="C85" s="38">
        <f>C84+1</f>
        <v/>
      </c>
      <c r="D85" s="33" t="n">
        <v>769</v>
      </c>
      <c r="E85" s="258" t="n">
        <v>61707738.84</v>
      </c>
      <c r="F85" s="36">
        <f>D85-H85</f>
        <v/>
      </c>
      <c r="G85" s="259">
        <f>E85-I85</f>
        <v/>
      </c>
      <c r="H85" s="36">
        <f>COUNTIFS('CR IN BANK'!$E:$E,"="&amp;C85)</f>
        <v/>
      </c>
      <c r="I85" s="260">
        <f>SUMIFS('CR IN BANK'!$K:$K,'CR IN BANK'!$E:$E,"="&amp;C85)</f>
        <v/>
      </c>
      <c r="J85" s="37">
        <f>H85/D85</f>
        <v/>
      </c>
      <c r="K85" s="37">
        <f>I85/E85</f>
        <v/>
      </c>
    </row>
    <row r="86" ht="12.75" customHeight="1">
      <c r="C86" s="38">
        <f>C85+1</f>
        <v/>
      </c>
      <c r="D86" s="33" t="n">
        <v>691</v>
      </c>
      <c r="E86" s="258" t="n">
        <v>35180321.5</v>
      </c>
      <c r="F86" s="36">
        <f>D86-H86</f>
        <v/>
      </c>
      <c r="G86" s="259">
        <f>E86-I86</f>
        <v/>
      </c>
      <c r="H86" s="36">
        <f>COUNTIFS('CR IN BANK'!$E:$E,"="&amp;C86)</f>
        <v/>
      </c>
      <c r="I86" s="260">
        <f>SUMIFS('CR IN BANK'!$K:$K,'CR IN BANK'!$E:$E,"="&amp;C86)</f>
        <v/>
      </c>
      <c r="J86" s="37">
        <f>H86/D86</f>
        <v/>
      </c>
      <c r="K86" s="37">
        <f>I86/E86</f>
        <v/>
      </c>
    </row>
    <row r="87" ht="12.75" customHeight="1">
      <c r="C87" s="38">
        <f>C86+1</f>
        <v/>
      </c>
      <c r="D87" s="33" t="n">
        <v>690</v>
      </c>
      <c r="E87" s="258" t="n">
        <v>32803145.03</v>
      </c>
      <c r="F87" s="36">
        <f>D87-H87</f>
        <v/>
      </c>
      <c r="G87" s="259">
        <f>E87-I87</f>
        <v/>
      </c>
      <c r="H87" s="36">
        <f>COUNTIFS('CR IN BANK'!$E:$E,"="&amp;C87)</f>
        <v/>
      </c>
      <c r="I87" s="260">
        <f>SUMIFS('CR IN BANK'!$K:$K,'CR IN BANK'!$E:$E,"="&amp;C87)</f>
        <v/>
      </c>
      <c r="J87" s="37">
        <f>H87/D87</f>
        <v/>
      </c>
      <c r="K87" s="37">
        <f>I87/E87</f>
        <v/>
      </c>
    </row>
    <row r="88" ht="12.75" customHeight="1">
      <c r="C88" s="38">
        <f>C87+1</f>
        <v/>
      </c>
      <c r="D88" s="33" t="n">
        <v>614</v>
      </c>
      <c r="E88" s="258" t="n">
        <v>35528471.61</v>
      </c>
      <c r="F88" s="36">
        <f>D88-H88</f>
        <v/>
      </c>
      <c r="G88" s="259">
        <f>E88-I88</f>
        <v/>
      </c>
      <c r="H88" s="36">
        <f>COUNTIFS('CR IN BANK'!$E:$E,"="&amp;C88)</f>
        <v/>
      </c>
      <c r="I88" s="260">
        <f>SUMIFS('CR IN BANK'!$K:$K,'CR IN BANK'!$E:$E,"="&amp;C88)</f>
        <v/>
      </c>
      <c r="J88" s="37">
        <f>H88/D88</f>
        <v/>
      </c>
      <c r="K88" s="37">
        <f>I88/E88</f>
        <v/>
      </c>
    </row>
    <row r="89" ht="12.75" customHeight="1">
      <c r="C89" s="38">
        <f>C88+1</f>
        <v/>
      </c>
      <c r="D89" s="33" t="n">
        <v>713</v>
      </c>
      <c r="E89" s="258" t="n">
        <v>35763178.27</v>
      </c>
      <c r="F89" s="36">
        <f>D89-H89</f>
        <v/>
      </c>
      <c r="G89" s="259">
        <f>E89-I89</f>
        <v/>
      </c>
      <c r="H89" s="36">
        <f>COUNTIFS('CR IN BANK'!$E:$E,"="&amp;C89)</f>
        <v/>
      </c>
      <c r="I89" s="260">
        <f>SUMIFS('CR IN BANK'!$K:$K,'CR IN BANK'!$E:$E,"="&amp;C89)</f>
        <v/>
      </c>
      <c r="J89" s="37">
        <f>H89/D89</f>
        <v/>
      </c>
      <c r="K89" s="37">
        <f>I89/E89</f>
        <v/>
      </c>
    </row>
    <row r="90" ht="12.75" customHeight="1">
      <c r="C90" s="38">
        <f>C89+1</f>
        <v/>
      </c>
      <c r="D90" s="33" t="n">
        <v>456</v>
      </c>
      <c r="E90" s="258" t="n">
        <v>22972803</v>
      </c>
      <c r="F90" s="36">
        <f>D90-H90</f>
        <v/>
      </c>
      <c r="G90" s="259">
        <f>E90-I90</f>
        <v/>
      </c>
      <c r="H90" s="36">
        <f>COUNTIFS('CR IN BANK'!$E:$E,"="&amp;C90)</f>
        <v/>
      </c>
      <c r="I90" s="260">
        <f>SUMIFS('CR IN BANK'!$K:$K,'CR IN BANK'!$E:$E,"="&amp;C90)</f>
        <v/>
      </c>
      <c r="J90" s="37">
        <f>H90/D90</f>
        <v/>
      </c>
      <c r="K90" s="37">
        <f>I90/E90</f>
        <v/>
      </c>
    </row>
    <row r="91" ht="12.75" customHeight="1">
      <c r="C91" s="38">
        <f>C90+1</f>
        <v/>
      </c>
      <c r="D91" s="33" t="n">
        <v>34</v>
      </c>
      <c r="E91" s="258" t="n">
        <v>283951</v>
      </c>
      <c r="F91" s="36">
        <f>D91-H91</f>
        <v/>
      </c>
      <c r="G91" s="259">
        <f>E91-I91</f>
        <v/>
      </c>
      <c r="H91" s="36">
        <f>COUNTIFS('CR IN BANK'!$E:$E,"="&amp;C91)</f>
        <v/>
      </c>
      <c r="I91" s="260">
        <f>SUMIFS('CR IN BANK'!$K:$K,'CR IN BANK'!$E:$E,"="&amp;C91)</f>
        <v/>
      </c>
      <c r="J91" s="37">
        <f>H91/D91</f>
        <v/>
      </c>
      <c r="K91" s="37">
        <f>I91/E91</f>
        <v/>
      </c>
    </row>
    <row r="92" ht="12.75" customHeight="1">
      <c r="C92" s="38">
        <f>C91+1</f>
        <v/>
      </c>
      <c r="D92" s="33" t="n">
        <v>510</v>
      </c>
      <c r="E92" s="258" t="n">
        <v>28041368.41</v>
      </c>
      <c r="F92" s="36">
        <f>D92-H92</f>
        <v/>
      </c>
      <c r="G92" s="259">
        <f>E92-I92</f>
        <v/>
      </c>
      <c r="H92" s="36">
        <f>COUNTIFS('CR IN BANK'!$E:$E,"="&amp;C92)</f>
        <v/>
      </c>
      <c r="I92" s="260">
        <f>SUMIFS('CR IN BANK'!$K:$K,'CR IN BANK'!$E:$E,"="&amp;C92)</f>
        <v/>
      </c>
      <c r="J92" s="37">
        <f>H92/D92</f>
        <v/>
      </c>
      <c r="K92" s="37">
        <f>I92/E92</f>
        <v/>
      </c>
    </row>
    <row r="93" ht="12.75" customHeight="1">
      <c r="C93" s="38">
        <f>C92+1</f>
        <v/>
      </c>
      <c r="D93" s="33" t="n">
        <v>539</v>
      </c>
      <c r="E93" s="258" t="n">
        <v>24168912.35</v>
      </c>
      <c r="F93" s="36">
        <f>D93-H93</f>
        <v/>
      </c>
      <c r="G93" s="259">
        <f>E93-I93</f>
        <v/>
      </c>
      <c r="H93" s="36">
        <f>COUNTIFS('CR IN BANK'!$E:$E,"="&amp;C93)</f>
        <v/>
      </c>
      <c r="I93" s="260">
        <f>SUMIFS('CR IN BANK'!$K:$K,'CR IN BANK'!$E:$E,"="&amp;C93)</f>
        <v/>
      </c>
      <c r="J93" s="37">
        <f>H93/D93</f>
        <v/>
      </c>
      <c r="K93" s="37">
        <f>I93/E93</f>
        <v/>
      </c>
    </row>
    <row r="94" ht="12.75" customHeight="1">
      <c r="C94" s="38">
        <f>C93+1</f>
        <v/>
      </c>
      <c r="D94" s="33" t="n">
        <v>637</v>
      </c>
      <c r="E94" s="258" t="n">
        <v>34213698.23</v>
      </c>
      <c r="F94" s="36">
        <f>D94-H94</f>
        <v/>
      </c>
      <c r="G94" s="259">
        <f>E94-I94</f>
        <v/>
      </c>
      <c r="H94" s="36">
        <f>COUNTIFS('CR IN BANK'!$E:$E,"="&amp;C94)</f>
        <v/>
      </c>
      <c r="I94" s="260">
        <f>SUMIFS('CR IN BANK'!$K:$K,'CR IN BANK'!$E:$E,"="&amp;C94)</f>
        <v/>
      </c>
      <c r="J94" s="37">
        <f>H94/D94</f>
        <v/>
      </c>
      <c r="K94" s="37">
        <f>I94/E94</f>
        <v/>
      </c>
    </row>
    <row r="95" ht="12.75" customHeight="1">
      <c r="C95" s="38">
        <f>C94+1</f>
        <v/>
      </c>
      <c r="D95" s="33" t="n">
        <v>480</v>
      </c>
      <c r="E95" s="258" t="n">
        <v>36173109.4</v>
      </c>
      <c r="F95" s="36">
        <f>D95-H95</f>
        <v/>
      </c>
      <c r="G95" s="259">
        <f>E95-I95</f>
        <v/>
      </c>
      <c r="H95" s="36">
        <f>COUNTIFS('CR IN BANK'!$E:$E,"="&amp;C95)</f>
        <v/>
      </c>
      <c r="I95" s="260">
        <f>SUMIFS('CR IN BANK'!$K:$K,'CR IN BANK'!$E:$E,"="&amp;C95)</f>
        <v/>
      </c>
      <c r="J95" s="37">
        <f>H95/D95</f>
        <v/>
      </c>
      <c r="K95" s="37">
        <f>I95/E95</f>
        <v/>
      </c>
    </row>
    <row r="96" ht="12.75" customHeight="1">
      <c r="C96" s="38">
        <f>C95+1</f>
        <v/>
      </c>
      <c r="D96" s="33" t="n">
        <v>620</v>
      </c>
      <c r="E96" s="258" t="n">
        <v>40320979.08</v>
      </c>
      <c r="F96" s="36">
        <f>D96-H96</f>
        <v/>
      </c>
      <c r="G96" s="259">
        <f>E96-I96</f>
        <v/>
      </c>
      <c r="H96" s="36">
        <f>COUNTIFS('CR IN BANK'!$E:$E,"="&amp;C96)</f>
        <v/>
      </c>
      <c r="I96" s="260">
        <f>SUMIFS('CR IN BANK'!$K:$K,'CR IN BANK'!$E:$E,"="&amp;C96)</f>
        <v/>
      </c>
      <c r="J96" s="37">
        <f>H96/D96</f>
        <v/>
      </c>
      <c r="K96" s="37">
        <f>I96/E96</f>
        <v/>
      </c>
    </row>
    <row r="97" ht="12.75" customHeight="1">
      <c r="C97" s="38">
        <f>C96+1</f>
        <v/>
      </c>
      <c r="D97" s="33" t="n"/>
      <c r="E97" s="258" t="n"/>
      <c r="F97" s="36">
        <f>D97-H97</f>
        <v/>
      </c>
      <c r="G97" s="259">
        <f>E97-I97</f>
        <v/>
      </c>
      <c r="H97" s="36">
        <f>COUNTIFS('CR IN BANK'!$E:$E,"="&amp;C97)</f>
        <v/>
      </c>
      <c r="I97" s="260">
        <f>SUMIFS('CR IN BANK'!$K:$K,'CR IN BANK'!$E:$E,"="&amp;C97)</f>
        <v/>
      </c>
      <c r="J97" s="37">
        <f>H97/D97</f>
        <v/>
      </c>
      <c r="K97" s="37">
        <f>I97/E97</f>
        <v/>
      </c>
    </row>
    <row r="98" ht="12.75" customHeight="1">
      <c r="C98" s="38">
        <f>C97+1</f>
        <v/>
      </c>
      <c r="D98" s="33" t="n"/>
      <c r="E98" s="258" t="n"/>
      <c r="F98" s="36">
        <f>D98-H98</f>
        <v/>
      </c>
      <c r="G98" s="259">
        <f>E98-I98</f>
        <v/>
      </c>
      <c r="H98" s="36">
        <f>COUNTIFS('CR IN BANK'!$E:$E,"="&amp;C98)</f>
        <v/>
      </c>
      <c r="I98" s="260">
        <f>SUMIFS('CR IN BANK'!$K:$K,'CR IN BANK'!$E:$E,"="&amp;C98)</f>
        <v/>
      </c>
      <c r="J98" s="37">
        <f>H98/D98</f>
        <v/>
      </c>
      <c r="K98" s="37">
        <f>I98/E98</f>
        <v/>
      </c>
    </row>
    <row r="99" ht="12.75" customHeight="1">
      <c r="C99" s="38">
        <f>C98+1</f>
        <v/>
      </c>
      <c r="D99" s="33" t="n"/>
      <c r="E99" s="258" t="n"/>
      <c r="F99" s="36">
        <f>D99-H99</f>
        <v/>
      </c>
      <c r="G99" s="259">
        <f>E99-I99</f>
        <v/>
      </c>
      <c r="H99" s="36">
        <f>COUNTIFS('CR IN BANK'!$E:$E,"="&amp;C99)</f>
        <v/>
      </c>
      <c r="I99" s="260">
        <f>SUMIFS('CR IN BANK'!$K:$K,'CR IN BANK'!$E:$E,"="&amp;C99)</f>
        <v/>
      </c>
      <c r="J99" s="37">
        <f>H99/D99</f>
        <v/>
      </c>
      <c r="K99" s="37">
        <f>I99/E99</f>
        <v/>
      </c>
    </row>
    <row r="100" ht="12.75" customHeight="1">
      <c r="C100" s="38">
        <f>C99+1</f>
        <v/>
      </c>
      <c r="D100" s="33" t="n"/>
      <c r="E100" s="258" t="n"/>
      <c r="F100" s="36">
        <f>D100-H100</f>
        <v/>
      </c>
      <c r="G100" s="259">
        <f>E100-I100</f>
        <v/>
      </c>
      <c r="H100" s="36">
        <f>COUNTIFS('CR IN BANK'!$E:$E,"="&amp;C100)</f>
        <v/>
      </c>
      <c r="I100" s="260">
        <f>SUMIFS('CR IN BANK'!$K:$K,'CR IN BANK'!$E:$E,"="&amp;C100)</f>
        <v/>
      </c>
      <c r="J100" s="37">
        <f>H100/D100</f>
        <v/>
      </c>
      <c r="K100" s="37">
        <f>I100/E100</f>
        <v/>
      </c>
    </row>
    <row r="112">
      <c r="A112" s="18" t="inlineStr">
        <is>
          <t>…</t>
        </is>
      </c>
    </row>
  </sheetData>
  <mergeCells count="23">
    <mergeCell ref="L3:L4"/>
    <mergeCell ref="F68:G68"/>
    <mergeCell ref="L37:L38"/>
    <mergeCell ref="H68:I68"/>
    <mergeCell ref="J68:K68"/>
    <mergeCell ref="K22:K23"/>
    <mergeCell ref="G37:H37"/>
    <mergeCell ref="I37:J37"/>
    <mergeCell ref="C22:D22"/>
    <mergeCell ref="I22:J22"/>
    <mergeCell ref="G3:H3"/>
    <mergeCell ref="I3:J3"/>
    <mergeCell ref="L22:L23"/>
    <mergeCell ref="D68:E68"/>
    <mergeCell ref="K3:K4"/>
    <mergeCell ref="C37:D37"/>
    <mergeCell ref="C68:C69"/>
    <mergeCell ref="E37:F37"/>
    <mergeCell ref="E22:F22"/>
    <mergeCell ref="K37:K38"/>
    <mergeCell ref="G22:H22"/>
    <mergeCell ref="C3:D3"/>
    <mergeCell ref="E3:F3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P7"/>
  <sheetViews>
    <sheetView workbookViewId="0">
      <pane ySplit="5" topLeftCell="A6" activePane="bottomLeft" state="frozen"/>
      <selection activeCell="G24" sqref="G24"/>
      <selection pane="bottomLeft" activeCell="F16" sqref="F16"/>
    </sheetView>
  </sheetViews>
  <sheetFormatPr baseColWidth="8" defaultColWidth="9.140625" defaultRowHeight="15" outlineLevelCol="0"/>
  <cols>
    <col width="11.7109375" bestFit="1" customWidth="1" style="39" min="1" max="1"/>
    <col width="9.7109375" bestFit="1" customWidth="1" style="39" min="2" max="2"/>
    <col width="11.28515625" customWidth="1" style="39" min="3" max="3"/>
    <col width="10" bestFit="1" customWidth="1" style="39" min="4" max="4"/>
    <col width="10.7109375" bestFit="1" customWidth="1" style="90" min="5" max="5"/>
    <col width="43.42578125" bestFit="1" customWidth="1" style="39" min="6" max="6"/>
    <col width="14.42578125" bestFit="1" customWidth="1" style="91" min="7" max="7"/>
    <col width="6.42578125" bestFit="1" customWidth="1" style="39" min="8" max="8"/>
    <col width="11.42578125" bestFit="1" customWidth="1" style="119" min="9" max="9"/>
    <col width="15.5703125" bestFit="1" customWidth="1" style="261" min="10" max="10"/>
    <col width="13.28515625" bestFit="1" customWidth="1" style="261" min="11" max="11"/>
    <col width="20.7109375" bestFit="1" customWidth="1" style="261" min="12" max="12"/>
    <col width="6.5703125" bestFit="1" customWidth="1" style="261" min="13" max="13"/>
    <col width="74" bestFit="1" customWidth="1" style="73" min="14" max="14"/>
    <col width="50.42578125" bestFit="1" customWidth="1" style="39" min="15" max="15"/>
    <col width="15.28515625" bestFit="1" customWidth="1" style="39" min="16" max="16"/>
    <col width="9.140625" customWidth="1" style="39" min="17" max="18"/>
    <col width="9.140625" customWidth="1" style="39" min="19" max="16384"/>
  </cols>
  <sheetData>
    <row r="1" customFormat="1" s="87">
      <c r="A1" s="86" t="inlineStr">
        <is>
          <t>Start Month</t>
        </is>
      </c>
      <c r="B1" s="262">
        <f>'TOP SHEET'!$J$5</f>
        <v/>
      </c>
      <c r="C1" s="39" t="n"/>
      <c r="D1" s="39" t="n"/>
      <c r="E1" s="102" t="inlineStr">
        <is>
          <t>BANK</t>
        </is>
      </c>
      <c r="F1" s="103" t="inlineStr">
        <is>
          <t>COUNT</t>
        </is>
      </c>
      <c r="G1" s="103" t="inlineStr">
        <is>
          <t>VALUE</t>
        </is>
      </c>
      <c r="H1" s="74" t="n"/>
      <c r="I1" s="119" t="n"/>
      <c r="J1" s="261" t="n"/>
      <c r="K1" s="261" t="n"/>
      <c r="L1" s="261" t="n"/>
      <c r="M1" s="261" t="n"/>
      <c r="N1" s="73" t="n"/>
      <c r="O1" s="39" t="n"/>
      <c r="P1" s="39" t="n"/>
    </row>
    <row r="2" customFormat="1" s="87">
      <c r="A2" s="88" t="inlineStr">
        <is>
          <t>Recon Date</t>
        </is>
      </c>
      <c r="B2" s="263">
        <f>'TOP SHEET'!$D$2</f>
        <v/>
      </c>
      <c r="C2" s="39" t="n"/>
      <c r="D2" s="39" t="n"/>
      <c r="E2" s="104" t="inlineStr">
        <is>
          <t>Dr</t>
        </is>
      </c>
      <c r="F2" s="103">
        <f>COUNTIF(M:M,E2)</f>
        <v/>
      </c>
      <c r="G2" s="264">
        <f>SUMIF($M:$M,E2,$I:$I)</f>
        <v/>
      </c>
      <c r="H2" s="74" t="n"/>
      <c r="I2" s="119" t="n"/>
      <c r="J2" s="261" t="n"/>
      <c r="K2" s="261" t="n"/>
      <c r="L2" s="261" t="n"/>
      <c r="M2" s="261" t="n"/>
      <c r="N2" s="73" t="n"/>
      <c r="O2" s="74" t="n"/>
      <c r="P2" s="39" t="n"/>
    </row>
    <row r="3" customFormat="1" s="87">
      <c r="A3" s="74" t="n"/>
      <c r="B3" s="74" t="n"/>
      <c r="C3" s="89" t="n"/>
      <c r="D3" s="265" t="n"/>
      <c r="E3" s="90" t="n"/>
      <c r="F3" s="39" t="n"/>
      <c r="G3" s="90" t="n"/>
      <c r="H3" s="74" t="n"/>
      <c r="I3" s="119" t="n"/>
      <c r="J3" s="261" t="n"/>
      <c r="K3" s="261" t="n"/>
      <c r="L3" s="261" t="n"/>
      <c r="M3" s="261" t="n"/>
      <c r="N3" s="73" t="n"/>
      <c r="O3" s="39" t="n"/>
      <c r="P3" s="39" t="n"/>
    </row>
    <row r="4">
      <c r="A4" s="9">
        <f>IF(B4&lt;=3,"0 to 3 Days",IF(B4&lt;=7,"4 to 7 Days",IF(B4&lt;=15,"8 to 15 Days",IF(B4&lt;=30,"16 to 30 Days",IF(B4&lt;=60,"31 to 60 Days",IF(B4&lt;=90,"61 to 90 Days",IF(B4&lt;=180,"91 to 180 Days",IF(B4&lt;=270,"181 to 270 Days",IF(B4&lt;=360,"271 to 360 Days","&gt; 361 Days")))))))))</f>
        <v/>
      </c>
      <c r="B4" s="14">
        <f>$B$2-E4</f>
        <v/>
      </c>
      <c r="C4" s="9">
        <f>IF(B4&lt;=4,"Within SLA",IF(B4&gt;4,"Beyond SLA"))</f>
        <v/>
      </c>
      <c r="D4" s="9">
        <f>IF(EDATE('DR IN BANK'!$B$1,-12)-E4&gt;0,CONCATENATE("&lt; ",TEXT(EDATE('DR IN BANK'!$B$1,-12),"mmm"),"_",TEXT(EDATE('DR IN BANK'!$B$1,-12),"yyyyyyyy")),CONCATENATE(TEXT(E4,"mmm"),"_",TEXT(E4,"yyyy")))</f>
        <v/>
      </c>
      <c r="E4" s="74" t="n"/>
      <c r="F4" s="266" t="n"/>
      <c r="G4" s="74" t="n"/>
      <c r="H4" s="158" t="n"/>
      <c r="I4" s="74" t="n"/>
      <c r="J4" s="74" t="n"/>
      <c r="K4" s="74" t="n"/>
      <c r="L4" s="74" t="n"/>
      <c r="M4" s="74" t="n"/>
      <c r="N4" s="159" t="n"/>
      <c r="O4" s="74" t="n"/>
      <c r="P4" s="74" t="n"/>
    </row>
    <row r="5" ht="20.25" customFormat="1" customHeight="1" s="92">
      <c r="A5" s="139" t="inlineStr">
        <is>
          <t>TAT</t>
        </is>
      </c>
      <c r="B5" s="140" t="inlineStr">
        <is>
          <t>AGEING</t>
        </is>
      </c>
      <c r="C5" s="103" t="inlineStr">
        <is>
          <t>SLA STATUS</t>
        </is>
      </c>
      <c r="D5" s="103" t="inlineStr">
        <is>
          <t>MONTHS</t>
        </is>
      </c>
      <c r="E5" s="141" t="inlineStr">
        <is>
          <t>Book Date</t>
        </is>
      </c>
      <c r="F5" s="142" t="inlineStr">
        <is>
          <t>Description</t>
        </is>
      </c>
      <c r="G5" s="140" t="inlineStr">
        <is>
          <t>Ledger Balance</t>
        </is>
      </c>
      <c r="H5" s="140" t="inlineStr">
        <is>
          <t>Credit</t>
        </is>
      </c>
      <c r="I5" s="143" t="inlineStr">
        <is>
          <t>Debit</t>
        </is>
      </c>
      <c r="J5" s="267" t="inlineStr">
        <is>
          <t>Value Date</t>
        </is>
      </c>
      <c r="K5" s="144" t="inlineStr">
        <is>
          <t>Reference No</t>
        </is>
      </c>
      <c r="L5" s="117" t="inlineStr">
        <is>
          <t>Transaction Branch</t>
        </is>
      </c>
      <c r="M5" s="117" t="inlineStr">
        <is>
          <t>DR/CR</t>
        </is>
      </c>
      <c r="N5" s="135" t="inlineStr">
        <is>
          <t>REMARKS</t>
        </is>
      </c>
      <c r="O5" s="136" t="inlineStr">
        <is>
          <t>REASONING MIS</t>
        </is>
      </c>
      <c r="P5" s="137" t="inlineStr">
        <is>
          <t>FPR DETAILS</t>
        </is>
      </c>
    </row>
    <row r="6">
      <c r="A6" s="74" t="inlineStr">
        <is>
          <t>4 to 7 Days</t>
        </is>
      </c>
      <c r="B6" s="74" t="n">
        <v>7</v>
      </c>
      <c r="C6" s="74" t="inlineStr">
        <is>
          <t>Beyond SLA</t>
        </is>
      </c>
      <c r="D6" s="74" t="inlineStr">
        <is>
          <t>Feb_2024</t>
        </is>
      </c>
      <c r="E6" s="74" t="inlineStr">
        <is>
          <t>28-Feb-24</t>
        </is>
      </c>
      <c r="F6" s="74" t="inlineStr">
        <is>
          <t>00070350000180   EOD SWEEP</t>
        </is>
      </c>
      <c r="G6" s="74" t="n"/>
      <c r="H6" s="74" t="n"/>
      <c r="I6" s="74" t="n">
        <v>103537.52</v>
      </c>
      <c r="J6" s="74" t="inlineStr">
        <is>
          <t>28-Feb-24</t>
        </is>
      </c>
      <c r="K6" s="74" t="n"/>
      <c r="L6" s="74" t="inlineStr">
        <is>
          <t>BHANDARKAR ROAD</t>
        </is>
      </c>
      <c r="M6" s="74" t="inlineStr">
        <is>
          <t>DR</t>
        </is>
      </c>
      <c r="N6" s="74" t="inlineStr">
        <is>
          <t>EOD SWEEP</t>
        </is>
      </c>
      <c r="O6" s="74" t="inlineStr">
        <is>
          <t>EOD SWEEP</t>
        </is>
      </c>
      <c r="P6" s="74" t="inlineStr">
        <is>
          <t>Recon Team</t>
        </is>
      </c>
    </row>
    <row r="7">
      <c r="A7" s="74" t="n"/>
      <c r="B7" s="74" t="n"/>
      <c r="C7" s="74" t="n"/>
      <c r="D7" s="74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N7" s="74" t="n"/>
      <c r="O7" s="74" t="n"/>
      <c r="P7" s="74" t="n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Sheet21">
    <outlinePr summaryBelow="1" summaryRight="1"/>
    <pageSetUpPr/>
  </sheetPr>
  <dimension ref="A1:AQ21"/>
  <sheetViews>
    <sheetView zoomScaleNormal="100" workbookViewId="0">
      <pane ySplit="5" topLeftCell="A52" activePane="bottomLeft" state="frozen"/>
      <selection activeCell="A5" sqref="A5:AK8"/>
      <selection pane="bottomLeft" activeCell="A6" sqref="A6:AG969"/>
    </sheetView>
  </sheetViews>
  <sheetFormatPr baseColWidth="8" defaultColWidth="9.140625" defaultRowHeight="15" outlineLevelCol="0"/>
  <cols>
    <col width="12.7109375" bestFit="1" customWidth="1" style="10" min="1" max="1"/>
    <col width="9.7109375" bestFit="1" customWidth="1" style="10" min="2" max="2"/>
    <col width="11.28515625" bestFit="1" customWidth="1" style="10" min="3" max="3"/>
    <col width="9.7109375" bestFit="1" customWidth="1" style="10" min="4" max="4"/>
    <col width="12.42578125" bestFit="1" customWidth="1" style="11" min="5" max="5"/>
    <col width="11.5703125" bestFit="1" customWidth="1" style="11" min="6" max="6"/>
    <col width="18" bestFit="1" customWidth="1" style="12" min="7" max="7"/>
    <col width="32" bestFit="1" customWidth="1" style="10" min="8" max="8"/>
    <col width="25.85546875" bestFit="1" customWidth="1" style="10" min="9" max="9"/>
    <col width="30" bestFit="1" customWidth="1" style="10" min="10" max="10"/>
    <col width="40.28515625" bestFit="1" customWidth="1" style="12" min="11" max="11"/>
    <col width="40.7109375" bestFit="1" customWidth="1" style="12" min="12" max="12"/>
    <col width="16.140625" bestFit="1" customWidth="1" style="12" min="13" max="13"/>
    <col width="19.85546875" bestFit="1" customWidth="1" style="12" min="14" max="14"/>
    <col width="19.7109375" bestFit="1" customWidth="1" style="12" min="15" max="15"/>
    <col width="8.85546875" bestFit="1" customWidth="1" style="12" min="16" max="16"/>
    <col width="11.140625" bestFit="1" customWidth="1" style="13" min="17" max="17"/>
    <col width="8.140625" bestFit="1" customWidth="1" style="12" min="18" max="18"/>
    <col width="10.140625" bestFit="1" customWidth="1" style="11" min="19" max="19"/>
    <col width="10" bestFit="1" customWidth="1" style="12" min="20" max="20"/>
    <col width="9.5703125" bestFit="1" customWidth="1" style="12" min="21" max="21"/>
    <col width="11.42578125" bestFit="1" customWidth="1" style="12" min="22" max="22"/>
    <col width="9.28515625" bestFit="1" customWidth="1" style="11" min="23" max="23"/>
    <col width="8.140625" bestFit="1" customWidth="1" style="11" min="24" max="24"/>
    <col width="10.42578125" bestFit="1" customWidth="1" style="10" min="25" max="25"/>
    <col width="8.85546875" bestFit="1" customWidth="1" style="268" min="26" max="26"/>
    <col width="7.42578125" bestFit="1" customWidth="1" style="12" min="27" max="27"/>
    <col width="16.7109375" bestFit="1" customWidth="1" style="12" min="28" max="28"/>
    <col width="32" bestFit="1" customWidth="1" style="12" min="29" max="32"/>
    <col width="17.85546875" bestFit="1" customWidth="1" style="10" min="33" max="33"/>
    <col width="70.28515625" bestFit="1" customWidth="1" style="10" min="34" max="34"/>
    <col width="70.28515625" bestFit="1" customWidth="1" style="13" min="35" max="35"/>
    <col width="31" bestFit="1" customWidth="1" style="10" min="36" max="36"/>
    <col width="5.5703125" bestFit="1" customWidth="1" style="10" min="37" max="37"/>
    <col width="13.140625" bestFit="1" customWidth="1" style="10" min="38" max="38"/>
    <col width="9.140625" customWidth="1" style="10" min="39" max="40"/>
    <col width="9.140625" customWidth="1" style="10" min="41" max="16384"/>
  </cols>
  <sheetData>
    <row r="1">
      <c r="A1" s="162" t="inlineStr">
        <is>
          <t>Start Month</t>
        </is>
      </c>
      <c r="B1" s="269">
        <f>'TOP SHEET'!$J$5</f>
        <v/>
      </c>
      <c r="C1" s="74" t="n"/>
      <c r="D1" s="74" t="n"/>
      <c r="E1" s="163" t="inlineStr">
        <is>
          <t>BANK</t>
        </is>
      </c>
      <c r="F1" s="131" t="inlineStr">
        <is>
          <t>COUNT</t>
        </is>
      </c>
      <c r="G1" s="130" t="inlineStr">
        <is>
          <t>VALUE</t>
        </is>
      </c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164" t="n"/>
      <c r="AJ1" s="74" t="n"/>
      <c r="AK1" s="74" t="n"/>
      <c r="AL1" s="74" t="n"/>
      <c r="AM1" s="74" t="n"/>
      <c r="AN1" s="74" t="n"/>
      <c r="AO1" s="74" t="n"/>
      <c r="AP1" s="74" t="n"/>
      <c r="AQ1" s="74" t="n"/>
    </row>
    <row r="2">
      <c r="A2" s="165" t="inlineStr">
        <is>
          <t>Recon Date</t>
        </is>
      </c>
      <c r="B2" s="270">
        <f>'TOP SHEET'!$D$2</f>
        <v/>
      </c>
      <c r="C2" s="74" t="n"/>
      <c r="D2" s="74" t="n"/>
      <c r="E2" s="166" t="inlineStr">
        <is>
          <t>CR</t>
        </is>
      </c>
      <c r="F2" s="167">
        <f>COUNTIF($AA:$AA,E2)</f>
        <v/>
      </c>
      <c r="G2" s="264">
        <f>SUM(Q:Q)</f>
        <v/>
      </c>
      <c r="H2" s="74" t="n"/>
      <c r="I2" s="74" t="n"/>
      <c r="J2" s="74" t="n"/>
      <c r="K2" s="74" t="n"/>
      <c r="L2" s="74" t="n"/>
      <c r="M2" s="74" t="n"/>
      <c r="N2" s="74" t="n"/>
      <c r="O2" s="74" t="n"/>
      <c r="P2" s="74" t="n"/>
      <c r="Q2" s="74" t="n"/>
      <c r="R2" s="74" t="n"/>
      <c r="S2" s="74" t="n"/>
      <c r="T2" s="74" t="n"/>
      <c r="U2" s="74" t="n"/>
      <c r="V2" s="74" t="n"/>
      <c r="W2" s="74" t="n"/>
      <c r="X2" s="74" t="n"/>
      <c r="Y2" s="74" t="n"/>
      <c r="Z2" s="74" t="n"/>
      <c r="AA2" s="74" t="n"/>
      <c r="AB2" s="74" t="n"/>
      <c r="AC2" s="74" t="n"/>
      <c r="AD2" s="74" t="n"/>
      <c r="AE2" s="74" t="n"/>
      <c r="AF2" s="74" t="n"/>
      <c r="AG2" s="168" t="n"/>
      <c r="AH2" s="74" t="n"/>
      <c r="AI2" s="74" t="n"/>
      <c r="AJ2" s="74" t="n"/>
      <c r="AK2" s="74" t="n"/>
      <c r="AL2" s="74" t="n"/>
      <c r="AM2" s="74" t="n"/>
      <c r="AN2" s="74" t="n"/>
      <c r="AO2" s="74" t="n"/>
      <c r="AP2" s="74" t="n"/>
      <c r="AQ2" s="74" t="n"/>
    </row>
    <row r="3">
      <c r="A3" s="74" t="n"/>
      <c r="B3" s="74" t="n"/>
      <c r="C3" s="169" t="n"/>
      <c r="D3" s="271" t="n"/>
      <c r="E3" s="74" t="n"/>
      <c r="F3" s="74" t="n"/>
      <c r="G3" s="74" t="n"/>
      <c r="H3" s="170" t="n"/>
      <c r="I3" s="74" t="n"/>
      <c r="J3" s="74" t="n"/>
      <c r="K3" s="74" t="n"/>
      <c r="L3" s="74" t="n"/>
      <c r="M3" s="74" t="n"/>
      <c r="N3" s="74" t="n"/>
      <c r="O3" s="74" t="n"/>
      <c r="P3" s="74" t="n"/>
      <c r="Q3" s="74" t="n"/>
      <c r="R3" s="74" t="n"/>
      <c r="S3" s="74" t="n"/>
      <c r="T3" s="74" t="n"/>
      <c r="U3" s="74" t="n"/>
      <c r="V3" s="74" t="n"/>
      <c r="W3" s="74" t="n"/>
      <c r="X3" s="74" t="n"/>
      <c r="Y3" s="74" t="n"/>
      <c r="Z3" s="74" t="n"/>
      <c r="AA3" s="74" t="n"/>
      <c r="AB3" s="74" t="n"/>
      <c r="AC3" s="74" t="n"/>
      <c r="AD3" s="74" t="n"/>
      <c r="AE3" s="74" t="n"/>
      <c r="AF3" s="74" t="n"/>
      <c r="AG3" s="168" t="n"/>
      <c r="AH3" s="171" t="n"/>
      <c r="AI3" s="74" t="n"/>
      <c r="AJ3" s="74" t="n"/>
      <c r="AK3" s="74" t="n"/>
      <c r="AL3" s="74" t="n"/>
      <c r="AM3" s="74" t="n"/>
      <c r="AN3" s="74" t="n"/>
      <c r="AO3" s="74" t="inlineStr">
        <is>
          <t>Receipt updated in BILLDISK Correction entry passed as on 03-02-2024</t>
        </is>
      </c>
      <c r="AP3" s="74" t="inlineStr">
        <is>
          <t>Receipt updated in BILLDISK Correction entry passed as on 03-02-2024</t>
        </is>
      </c>
      <c r="AQ3" s="74" t="inlineStr">
        <is>
          <t>Recon Team</t>
        </is>
      </c>
    </row>
    <row r="4">
      <c r="A4" s="9">
        <f>IF(B4&lt;=3,"0 to 3 Days",IF(B4&lt;=7,"4 to 7 Days",IF(B4&lt;=15,"8 to 15 Days",IF(B4&lt;=30,"16 to 30 Days",IF(B4&lt;=60,"31 to 60 Days",IF(B4&lt;=90,"61 to 90 Days",IF(B4&lt;=180,"91 to 180 Days",IF(B4&lt;=270,"181 to 270 Days",IF(B4&lt;=360,"271 to 360 Days","&gt; 361 Days")))))))))</f>
        <v/>
      </c>
      <c r="B4" s="14">
        <f>$B$2-E4</f>
        <v/>
      </c>
      <c r="C4" s="9">
        <f>IF(B4&lt;=4,"Within SLA",IF(B4&gt;4,"Beyond SLA"))</f>
        <v/>
      </c>
      <c r="D4" s="9">
        <f>IF(EDATE('DR IN BANK'!$B$1,-12)-E4&gt;0,CONCATENATE("&lt; ",TEXT(EDATE('DR IN BANK'!$B$1,-12),"mmm"),"_",TEXT(EDATE('DR IN BANK'!$B$1,-12),"yyyyyyyy")),CONCATENATE(TEXT(E4,"mmm"),"_",TEXT(E4,"yyyy")))</f>
        <v/>
      </c>
      <c r="E4" s="74" t="n"/>
      <c r="F4" s="74" t="n"/>
      <c r="G4" s="74" t="n"/>
      <c r="H4" s="172" t="n"/>
      <c r="I4" s="120" t="n"/>
      <c r="J4" s="172" t="n"/>
      <c r="K4" s="164" t="n"/>
      <c r="L4" s="164" t="n"/>
      <c r="M4" s="164" t="n"/>
      <c r="N4" s="164" t="n"/>
      <c r="O4" s="122" t="n"/>
      <c r="P4" s="164" t="n"/>
      <c r="Q4" s="74" t="n"/>
      <c r="R4" s="164" t="n"/>
      <c r="S4" s="74" t="n"/>
      <c r="T4" s="164" t="n"/>
      <c r="U4" s="164" t="n"/>
      <c r="V4" s="164" t="n"/>
      <c r="W4" s="74" t="n"/>
      <c r="X4" s="74" t="n"/>
      <c r="Y4" s="74" t="n"/>
      <c r="Z4" s="74" t="n"/>
      <c r="AA4" s="164" t="n"/>
      <c r="AB4" s="164" t="n"/>
      <c r="AC4" s="164" t="n"/>
      <c r="AD4" s="164" t="n"/>
      <c r="AE4" s="164" t="n"/>
      <c r="AF4" s="164" t="n"/>
      <c r="AG4" s="272" t="n"/>
      <c r="AH4" s="172" t="n"/>
      <c r="AI4" s="74" t="n"/>
      <c r="AJ4" s="74" t="n"/>
      <c r="AK4" s="74" t="n"/>
      <c r="AL4" s="74" t="n"/>
      <c r="AM4" s="74" t="n"/>
      <c r="AN4" s="74" t="n"/>
      <c r="AO4" s="74" t="inlineStr">
        <is>
          <t>Receipt updated in Emp two Wheeler Finance A/c-Rectification to be done</t>
        </is>
      </c>
      <c r="AP4" s="74" t="inlineStr">
        <is>
          <t>Receipt updated in Emp two Wheeler Finance A/c</t>
        </is>
      </c>
      <c r="AQ4" s="74" t="inlineStr">
        <is>
          <t>Recon Team</t>
        </is>
      </c>
    </row>
    <row r="5" ht="17.25" customFormat="1" customHeight="1" s="96">
      <c r="A5" s="139" t="inlineStr">
        <is>
          <t>TAT</t>
        </is>
      </c>
      <c r="B5" s="142" t="inlineStr">
        <is>
          <t>AGEING</t>
        </is>
      </c>
      <c r="C5" s="174" t="inlineStr">
        <is>
          <t>SLA STATUS</t>
        </is>
      </c>
      <c r="D5" s="174" t="inlineStr">
        <is>
          <t>MONTHS</t>
        </is>
      </c>
      <c r="E5" s="175" t="inlineStr">
        <is>
          <t>External MID</t>
        </is>
      </c>
      <c r="F5" s="176" t="inlineStr">
        <is>
          <t>External TID</t>
        </is>
      </c>
      <c r="G5" s="175" t="inlineStr">
        <is>
          <t>UPI Merchant ID</t>
        </is>
      </c>
      <c r="H5" s="177" t="inlineStr">
        <is>
          <t>Merchant Name</t>
        </is>
      </c>
      <c r="I5" s="142" t="inlineStr">
        <is>
          <t>Merchant VPA</t>
        </is>
      </c>
      <c r="J5" s="267" t="inlineStr">
        <is>
          <t>Payer VPA</t>
        </is>
      </c>
      <c r="K5" s="178" t="inlineStr">
        <is>
          <t>UPI Trxn ID</t>
        </is>
      </c>
      <c r="L5" s="179" t="inlineStr">
        <is>
          <t>Order ID</t>
        </is>
      </c>
      <c r="M5" s="180" t="inlineStr">
        <is>
          <t>Txn ref no. (RRN)</t>
        </is>
      </c>
      <c r="N5" s="179" t="inlineStr">
        <is>
          <t>Transaction Req Date</t>
        </is>
      </c>
      <c r="O5" s="179" t="inlineStr">
        <is>
          <t>Settlement Date</t>
        </is>
      </c>
      <c r="P5" s="179" t="inlineStr">
        <is>
          <t>Currency</t>
        </is>
      </c>
      <c r="Q5" s="180" t="inlineStr">
        <is>
          <t>Transaction</t>
        </is>
      </c>
      <c r="R5" s="179" t="inlineStr">
        <is>
          <t>Amount</t>
        </is>
      </c>
      <c r="S5" s="179" t="inlineStr">
        <is>
          <t>CGST AMT</t>
        </is>
      </c>
      <c r="T5" s="179" t="inlineStr">
        <is>
          <t>SGST AMT</t>
        </is>
      </c>
      <c r="U5" s="179" t="inlineStr">
        <is>
          <t>IGST AMT</t>
        </is>
      </c>
      <c r="V5" s="179" t="inlineStr">
        <is>
          <t>UTGST AMT</t>
        </is>
      </c>
      <c r="W5" s="179" t="inlineStr">
        <is>
          <t>Net</t>
        </is>
      </c>
      <c r="X5" s="180" t="inlineStr">
        <is>
          <t>Amount</t>
        </is>
      </c>
      <c r="Y5" s="179" t="inlineStr">
        <is>
          <t>Trans Type</t>
        </is>
      </c>
      <c r="Z5" s="179" t="inlineStr">
        <is>
          <t>Pay Type</t>
        </is>
      </c>
      <c r="AA5" s="179" t="inlineStr">
        <is>
          <t>CR / DR</t>
        </is>
      </c>
      <c r="AB5" s="179" t="inlineStr">
        <is>
          <t>Additional Field 1</t>
        </is>
      </c>
      <c r="AC5" s="179" t="inlineStr">
        <is>
          <t>Additional Field 2</t>
        </is>
      </c>
      <c r="AD5" s="179" t="inlineStr">
        <is>
          <t>Additional Field 3</t>
        </is>
      </c>
      <c r="AE5" s="179" t="inlineStr">
        <is>
          <t>Additional Field 4</t>
        </is>
      </c>
      <c r="AF5" s="179" t="inlineStr">
        <is>
          <t>Additional Field 5</t>
        </is>
      </c>
      <c r="AG5" s="179" t="inlineStr">
        <is>
          <t>Future Free Field 1</t>
        </is>
      </c>
      <c r="AH5" s="135" t="inlineStr">
        <is>
          <t>REMARKS</t>
        </is>
      </c>
      <c r="AI5" s="136" t="inlineStr">
        <is>
          <t>REASONING MIS</t>
        </is>
      </c>
      <c r="AJ5" s="137" t="inlineStr">
        <is>
          <t>FPR DETAILS</t>
        </is>
      </c>
      <c r="AK5" s="123" t="n"/>
      <c r="AL5" s="74" t="n"/>
      <c r="AM5" s="74" t="n"/>
      <c r="AN5" s="74" t="n"/>
      <c r="AO5" s="74" t="n"/>
      <c r="AP5" s="74" t="n"/>
      <c r="AQ5" s="74" t="n"/>
    </row>
    <row r="6">
      <c r="A6" s="74" t="inlineStr">
        <is>
          <t>4 to 7 Days</t>
        </is>
      </c>
      <c r="B6" s="74" t="n">
        <v>6</v>
      </c>
      <c r="C6" s="74" t="inlineStr">
        <is>
          <t>Beyond SLA</t>
        </is>
      </c>
      <c r="D6" s="74" t="inlineStr">
        <is>
          <t>Feb_2024</t>
        </is>
      </c>
      <c r="E6" s="74" t="inlineStr">
        <is>
          <t>DLJ872</t>
        </is>
      </c>
      <c r="F6" s="74" t="inlineStr">
        <is>
          <t>19033330</t>
        </is>
      </c>
      <c r="G6" s="74" t="inlineStr">
        <is>
          <t>HDFC000023815690</t>
        </is>
      </c>
      <c r="H6" s="74" t="inlineStr">
        <is>
          <t>BAJAJ FINANCE LIMITED WEB</t>
        </is>
      </c>
      <c r="I6" s="74" t="inlineStr">
        <is>
          <t>bajajfinservweb@hdfcbank</t>
        </is>
      </c>
      <c r="J6" s="74" t="inlineStr">
        <is>
          <t>8987101215@paytm</t>
        </is>
      </c>
      <c r="K6" s="74" t="inlineStr">
        <is>
          <t>HDF3820BFCD8ECC4CB68466FD68CD9A0064</t>
        </is>
      </c>
      <c r="L6" s="74" t="inlineStr">
        <is>
          <t>221049095</t>
        </is>
      </c>
      <c r="M6" s="74" t="inlineStr">
        <is>
          <t>405828806245</t>
        </is>
      </c>
      <c r="N6" s="74" t="inlineStr">
        <is>
          <t>27-Feb-24</t>
        </is>
      </c>
      <c r="O6" s="74" t="inlineStr">
        <is>
          <t>28-Feb-24</t>
        </is>
      </c>
      <c r="P6" s="74" t="inlineStr">
        <is>
          <t>INR</t>
        </is>
      </c>
      <c r="Q6" s="74" t="n">
        <v>7000</v>
      </c>
      <c r="R6" s="74" t="n"/>
      <c r="S6" s="74" t="n"/>
      <c r="T6" s="74" t="n"/>
      <c r="U6" s="74" t="n"/>
      <c r="V6" s="74" t="n"/>
      <c r="W6" s="74" t="n">
        <v>7000</v>
      </c>
      <c r="X6" s="74" t="n"/>
      <c r="Y6" s="74" t="inlineStr">
        <is>
          <t>COLLECT</t>
        </is>
      </c>
      <c r="Z6" s="74" t="inlineStr">
        <is>
          <t>P2M</t>
        </is>
      </c>
      <c r="AA6" s="74" t="inlineStr">
        <is>
          <t>CR</t>
        </is>
      </c>
      <c r="AB6" s="74" t="inlineStr">
        <is>
          <t>150216353</t>
        </is>
      </c>
      <c r="AC6" s="74" t="inlineStr">
        <is>
          <t>BAMBAM PATEL</t>
        </is>
      </c>
      <c r="AD6" s="74" t="inlineStr">
        <is>
          <t>LAS</t>
        </is>
      </c>
      <c r="AE6" s="74" t="inlineStr">
        <is>
          <t>EXPERIA_REVAMP</t>
        </is>
      </c>
      <c r="AF6" s="74" t="inlineStr">
        <is>
          <t>V402LAI00112428</t>
        </is>
      </c>
      <c r="AG6" s="74" t="inlineStr">
        <is>
          <t>SAVINGS</t>
        </is>
      </c>
      <c r="AH6" s="74" t="inlineStr">
        <is>
          <t>Receipt not updated</t>
        </is>
      </c>
      <c r="AI6" s="74" t="inlineStr">
        <is>
          <t>Receipt not updated</t>
        </is>
      </c>
      <c r="AJ6" s="74" t="inlineStr">
        <is>
          <t>LAS Team/BFL Transaction Team</t>
        </is>
      </c>
      <c r="AK6" s="74" t="n"/>
      <c r="AL6" s="74" t="n"/>
      <c r="AM6" s="74" t="n"/>
      <c r="AN6" s="74" t="n"/>
      <c r="AO6" s="74" t="n"/>
      <c r="AP6" s="74" t="n"/>
      <c r="AQ6" s="74" t="n"/>
    </row>
    <row r="7">
      <c r="A7" s="74" t="inlineStr">
        <is>
          <t>4 to 7 Days</t>
        </is>
      </c>
      <c r="B7" s="74" t="n">
        <v>6</v>
      </c>
      <c r="C7" s="74" t="inlineStr">
        <is>
          <t>Beyond SLA</t>
        </is>
      </c>
      <c r="D7" s="74" t="inlineStr">
        <is>
          <t>Feb_2024</t>
        </is>
      </c>
      <c r="E7" s="74" t="inlineStr">
        <is>
          <t>DLJ872</t>
        </is>
      </c>
      <c r="F7" s="74" t="inlineStr">
        <is>
          <t>19033330</t>
        </is>
      </c>
      <c r="G7" s="74" t="inlineStr">
        <is>
          <t>HDFC000023815690</t>
        </is>
      </c>
      <c r="H7" s="74" t="inlineStr">
        <is>
          <t>BAJAJ FINANCE LIMITED WEB</t>
        </is>
      </c>
      <c r="I7" s="74" t="inlineStr">
        <is>
          <t>bajajfinservweb@hdfcbank</t>
        </is>
      </c>
      <c r="J7" s="74" t="inlineStr">
        <is>
          <t>8987101215@paytm</t>
        </is>
      </c>
      <c r="K7" s="74" t="inlineStr">
        <is>
          <t>HDF3CA806FE2A1343EF87E40AC7581D6EE1</t>
        </is>
      </c>
      <c r="L7" s="74" t="inlineStr">
        <is>
          <t>221048858</t>
        </is>
      </c>
      <c r="M7" s="74" t="inlineStr">
        <is>
          <t>405828803568</t>
        </is>
      </c>
      <c r="N7" s="74" t="inlineStr">
        <is>
          <t>27-Feb-24</t>
        </is>
      </c>
      <c r="O7" s="74" t="inlineStr">
        <is>
          <t>28-Feb-24</t>
        </is>
      </c>
      <c r="P7" s="74" t="inlineStr">
        <is>
          <t>INR</t>
        </is>
      </c>
      <c r="Q7" s="74" t="n">
        <v>3000</v>
      </c>
      <c r="R7" s="74" t="n"/>
      <c r="S7" s="74" t="n"/>
      <c r="T7" s="74" t="n"/>
      <c r="U7" s="74" t="n"/>
      <c r="V7" s="74" t="n"/>
      <c r="W7" s="74" t="n">
        <v>3000</v>
      </c>
      <c r="X7" s="74" t="n"/>
      <c r="Y7" s="74" t="inlineStr">
        <is>
          <t>COLLECT</t>
        </is>
      </c>
      <c r="Z7" s="74" t="inlineStr">
        <is>
          <t>P2M</t>
        </is>
      </c>
      <c r="AA7" s="74" t="inlineStr">
        <is>
          <t>CR</t>
        </is>
      </c>
      <c r="AB7" s="74" t="inlineStr">
        <is>
          <t>150216353</t>
        </is>
      </c>
      <c r="AC7" s="74" t="inlineStr">
        <is>
          <t>BAMBAM PATEL</t>
        </is>
      </c>
      <c r="AD7" s="74" t="inlineStr">
        <is>
          <t>LAS</t>
        </is>
      </c>
      <c r="AE7" s="74" t="inlineStr">
        <is>
          <t>EXPERIA_REVAMP</t>
        </is>
      </c>
      <c r="AF7" s="74" t="inlineStr">
        <is>
          <t>V402LAI00112428</t>
        </is>
      </c>
      <c r="AG7" s="74" t="inlineStr">
        <is>
          <t>SAVINGS</t>
        </is>
      </c>
      <c r="AH7" s="74" t="inlineStr">
        <is>
          <t>Receipt not updated</t>
        </is>
      </c>
      <c r="AI7" s="74" t="inlineStr">
        <is>
          <t>Receipt not updated</t>
        </is>
      </c>
      <c r="AJ7" s="74" t="inlineStr">
        <is>
          <t>LAS Team/BFL Transaction Team</t>
        </is>
      </c>
      <c r="AK7" s="74" t="n"/>
      <c r="AL7" s="74" t="n"/>
      <c r="AM7" s="74" t="n"/>
      <c r="AN7" s="74" t="n"/>
      <c r="AO7" s="74" t="n"/>
      <c r="AP7" s="74" t="n"/>
      <c r="AQ7" s="74" t="n"/>
    </row>
    <row r="8">
      <c r="A8" s="74" t="inlineStr">
        <is>
          <t>4 to 7 Days</t>
        </is>
      </c>
      <c r="B8" s="74" t="n">
        <v>6</v>
      </c>
      <c r="C8" s="74" t="inlineStr">
        <is>
          <t>Beyond SLA</t>
        </is>
      </c>
      <c r="D8" s="74" t="inlineStr">
        <is>
          <t>Feb_2024</t>
        </is>
      </c>
      <c r="E8" s="74" t="inlineStr">
        <is>
          <t>DLJ872</t>
        </is>
      </c>
      <c r="F8" s="74" t="inlineStr">
        <is>
          <t>19033330</t>
        </is>
      </c>
      <c r="G8" s="74" t="inlineStr">
        <is>
          <t>HDFC000023815690</t>
        </is>
      </c>
      <c r="H8" s="74" t="inlineStr">
        <is>
          <t>BAJAJ FINANCE LIMITED WEB</t>
        </is>
      </c>
      <c r="I8" s="74" t="inlineStr">
        <is>
          <t>bajajfinservweb@hdfcbank</t>
        </is>
      </c>
      <c r="J8" s="74" t="inlineStr">
        <is>
          <t>somani.ashish@ibl</t>
        </is>
      </c>
      <c r="K8" s="74" t="inlineStr">
        <is>
          <t>IBL79c477cbd253459192a81e4031114b2c</t>
        </is>
      </c>
      <c r="L8" s="74" t="inlineStr">
        <is>
          <t>221067068</t>
        </is>
      </c>
      <c r="M8" s="74" t="inlineStr">
        <is>
          <t>405802639546</t>
        </is>
      </c>
      <c r="N8" s="74" t="inlineStr">
        <is>
          <t>27-Feb-24</t>
        </is>
      </c>
      <c r="O8" s="74" t="inlineStr">
        <is>
          <t>28-Feb-24</t>
        </is>
      </c>
      <c r="P8" s="74" t="inlineStr">
        <is>
          <t>INR</t>
        </is>
      </c>
      <c r="Q8" s="74" t="n">
        <v>9772</v>
      </c>
      <c r="R8" s="74" t="n"/>
      <c r="S8" s="74" t="n"/>
      <c r="T8" s="74" t="n"/>
      <c r="U8" s="74" t="n"/>
      <c r="V8" s="74" t="n"/>
      <c r="W8" s="74" t="n">
        <v>9772</v>
      </c>
      <c r="X8" s="74" t="n"/>
      <c r="Y8" s="74" t="inlineStr">
        <is>
          <t>CREDIT</t>
        </is>
      </c>
      <c r="Z8" s="74" t="inlineStr">
        <is>
          <t>P2M</t>
        </is>
      </c>
      <c r="AA8" s="74" t="inlineStr">
        <is>
          <t>CR</t>
        </is>
      </c>
      <c r="AB8" s="74" t="n"/>
      <c r="AC8" s="74" t="inlineStr">
        <is>
          <t>SHRI BALAJI TRADERS</t>
        </is>
      </c>
      <c r="AD8" s="74" t="inlineStr">
        <is>
          <t>SA_OVERDUE</t>
        </is>
      </c>
      <c r="AE8" s="74" t="inlineStr">
        <is>
          <t>EXPERIA</t>
        </is>
      </c>
      <c r="AF8" s="74" t="inlineStr">
        <is>
          <t>423HFNGE992869</t>
        </is>
      </c>
      <c r="AG8" s="74" t="inlineStr">
        <is>
          <t>SAVINGS</t>
        </is>
      </c>
      <c r="AH8" s="74" t="inlineStr">
        <is>
          <t>Receipt not updated</t>
        </is>
      </c>
      <c r="AI8" s="74" t="inlineStr">
        <is>
          <t>Receipt not updated</t>
        </is>
      </c>
      <c r="AJ8" s="74" t="inlineStr">
        <is>
          <t>LAS Team/BFL Transaction Team</t>
        </is>
      </c>
      <c r="AK8" s="74" t="n"/>
      <c r="AL8" s="74" t="n"/>
      <c r="AM8" s="74" t="n"/>
      <c r="AN8" s="74" t="n"/>
      <c r="AO8" s="74" t="n"/>
      <c r="AP8" s="74" t="n"/>
      <c r="AQ8" s="74" t="n"/>
    </row>
    <row r="9">
      <c r="A9" s="74" t="inlineStr">
        <is>
          <t>4 to 7 Days</t>
        </is>
      </c>
      <c r="B9" s="74" t="n">
        <v>6</v>
      </c>
      <c r="C9" s="74" t="inlineStr">
        <is>
          <t>Beyond SLA</t>
        </is>
      </c>
      <c r="D9" s="74" t="inlineStr">
        <is>
          <t>Feb_2024</t>
        </is>
      </c>
      <c r="E9" s="74" t="inlineStr">
        <is>
          <t>DLJ872</t>
        </is>
      </c>
      <c r="F9" s="74" t="inlineStr">
        <is>
          <t>19033330</t>
        </is>
      </c>
      <c r="G9" s="74" t="inlineStr">
        <is>
          <t>HDFC000023815690</t>
        </is>
      </c>
      <c r="H9" s="74" t="inlineStr">
        <is>
          <t>BAJAJ FINANCE LIMITED WEB</t>
        </is>
      </c>
      <c r="I9" s="74" t="inlineStr">
        <is>
          <t>bajajfinservweb@hdfcbank</t>
        </is>
      </c>
      <c r="J9" s="74" t="inlineStr">
        <is>
          <t>8821815258@paytm</t>
        </is>
      </c>
      <c r="K9" s="74" t="inlineStr">
        <is>
          <t>PTM60a33af241124df88b112a18ab2a3593</t>
        </is>
      </c>
      <c r="L9" s="74" t="inlineStr">
        <is>
          <t>221234969</t>
        </is>
      </c>
      <c r="M9" s="74" t="inlineStr">
        <is>
          <t>442431350789</t>
        </is>
      </c>
      <c r="N9" s="74" t="inlineStr">
        <is>
          <t>27-Feb-24</t>
        </is>
      </c>
      <c r="O9" s="74" t="inlineStr">
        <is>
          <t>28-Feb-24</t>
        </is>
      </c>
      <c r="P9" s="74" t="inlineStr">
        <is>
          <t>INR</t>
        </is>
      </c>
      <c r="Q9" s="74" t="n">
        <v>11716</v>
      </c>
      <c r="R9" s="74" t="n"/>
      <c r="S9" s="74" t="n"/>
      <c r="T9" s="74" t="n"/>
      <c r="U9" s="74" t="n"/>
      <c r="V9" s="74" t="n"/>
      <c r="W9" s="74" t="n">
        <v>11716</v>
      </c>
      <c r="X9" s="74" t="n"/>
      <c r="Y9" s="74" t="inlineStr">
        <is>
          <t>CREDIT</t>
        </is>
      </c>
      <c r="Z9" s="74" t="inlineStr">
        <is>
          <t>P2M</t>
        </is>
      </c>
      <c r="AA9" s="74" t="inlineStr">
        <is>
          <t>CR</t>
        </is>
      </c>
      <c r="AB9" s="74" t="n"/>
      <c r="AC9" s="74" t="inlineStr">
        <is>
          <t>HRISHABH FUNDEKAR</t>
        </is>
      </c>
      <c r="AD9" s="74" t="inlineStr">
        <is>
          <t>glpartpayment</t>
        </is>
      </c>
      <c r="AE9" s="74" t="inlineStr">
        <is>
          <t>EXPERIA_REVAMP</t>
        </is>
      </c>
      <c r="AF9" s="74" t="inlineStr">
        <is>
          <t>P6Y9GOL10345934</t>
        </is>
      </c>
      <c r="AG9" s="74" t="inlineStr">
        <is>
          <t>SAVINGS</t>
        </is>
      </c>
      <c r="AH9" s="74" t="inlineStr">
        <is>
          <t>Receipt not updated</t>
        </is>
      </c>
      <c r="AI9" s="74" t="inlineStr">
        <is>
          <t>Receipt not updated</t>
        </is>
      </c>
      <c r="AJ9" s="74" t="inlineStr">
        <is>
          <t>LAS Team/BFL Transaction Team</t>
        </is>
      </c>
      <c r="AK9" s="74" t="n"/>
      <c r="AL9" s="74" t="n"/>
      <c r="AM9" s="74" t="n"/>
      <c r="AN9" s="74" t="n"/>
      <c r="AO9" s="74" t="n"/>
      <c r="AP9" s="74" t="n"/>
      <c r="AQ9" s="74" t="n"/>
    </row>
    <row r="10">
      <c r="A10" s="74" t="inlineStr">
        <is>
          <t>4 to 7 Days</t>
        </is>
      </c>
      <c r="B10" s="74" t="n">
        <v>6</v>
      </c>
      <c r="C10" s="74" t="inlineStr">
        <is>
          <t>Beyond SLA</t>
        </is>
      </c>
      <c r="D10" s="74" t="inlineStr">
        <is>
          <t>Feb_2024</t>
        </is>
      </c>
      <c r="E10" s="74" t="inlineStr">
        <is>
          <t>DLJ872</t>
        </is>
      </c>
      <c r="F10" s="74" t="inlineStr">
        <is>
          <t>19033330</t>
        </is>
      </c>
      <c r="G10" s="74" t="inlineStr">
        <is>
          <t>HDFC000023815690</t>
        </is>
      </c>
      <c r="H10" s="74" t="inlineStr">
        <is>
          <t>BAJAJ FINANCE LIMITED WEB</t>
        </is>
      </c>
      <c r="I10" s="74" t="inlineStr">
        <is>
          <t>bajajfinservweb@hdfcbank</t>
        </is>
      </c>
      <c r="J10" s="74" t="inlineStr">
        <is>
          <t>8308185701@ybl</t>
        </is>
      </c>
      <c r="K10" s="74" t="inlineStr">
        <is>
          <t>YBL3497279c392c48b4a8a391396f835850</t>
        </is>
      </c>
      <c r="L10" s="74" t="inlineStr">
        <is>
          <t>221076488</t>
        </is>
      </c>
      <c r="M10" s="74" t="inlineStr">
        <is>
          <t>405807198946</t>
        </is>
      </c>
      <c r="N10" s="74" t="inlineStr">
        <is>
          <t>27-Feb-24</t>
        </is>
      </c>
      <c r="O10" s="74" t="inlineStr">
        <is>
          <t>28-Feb-24</t>
        </is>
      </c>
      <c r="P10" s="74" t="inlineStr">
        <is>
          <t>INR</t>
        </is>
      </c>
      <c r="Q10" s="74" t="n">
        <v>3502</v>
      </c>
      <c r="R10" s="74" t="n"/>
      <c r="S10" s="74" t="n"/>
      <c r="T10" s="74" t="n"/>
      <c r="U10" s="74" t="n"/>
      <c r="V10" s="74" t="n"/>
      <c r="W10" s="74" t="n">
        <v>3502</v>
      </c>
      <c r="X10" s="74" t="n"/>
      <c r="Y10" s="74" t="inlineStr">
        <is>
          <t>CREDIT</t>
        </is>
      </c>
      <c r="Z10" s="74" t="inlineStr">
        <is>
          <t>P2M</t>
        </is>
      </c>
      <c r="AA10" s="74" t="inlineStr">
        <is>
          <t>CR</t>
        </is>
      </c>
      <c r="AB10" s="74" t="n"/>
      <c r="AC10" s="74" t="inlineStr">
        <is>
          <t>EKANATH JADHAV</t>
        </is>
      </c>
      <c r="AD10" s="74" t="inlineStr">
        <is>
          <t>SA_OVERDUE</t>
        </is>
      </c>
      <c r="AE10" s="74" t="inlineStr">
        <is>
          <t>EXPERIA</t>
        </is>
      </c>
      <c r="AF10" s="74" t="inlineStr">
        <is>
          <t>60QDPFKF092995</t>
        </is>
      </c>
      <c r="AG10" s="74" t="inlineStr">
        <is>
          <t>SAVINGS</t>
        </is>
      </c>
      <c r="AH10" s="74" t="inlineStr">
        <is>
          <t>Receipt not updated</t>
        </is>
      </c>
      <c r="AI10" s="74" t="inlineStr">
        <is>
          <t>Receipt not updated</t>
        </is>
      </c>
      <c r="AJ10" s="74" t="inlineStr">
        <is>
          <t>LAS Team/BFL Transaction Team</t>
        </is>
      </c>
      <c r="AK10" s="74" t="n"/>
      <c r="AL10" s="74" t="n"/>
      <c r="AM10" s="74" t="n"/>
      <c r="AN10" s="74" t="n"/>
      <c r="AO10" s="74" t="n"/>
      <c r="AP10" s="74" t="n"/>
      <c r="AQ10" s="74" t="n"/>
    </row>
    <row r="11">
      <c r="A11" s="74" t="inlineStr">
        <is>
          <t>4 to 7 Days</t>
        </is>
      </c>
      <c r="B11" s="74" t="n">
        <v>6</v>
      </c>
      <c r="C11" s="74" t="inlineStr">
        <is>
          <t>Beyond SLA</t>
        </is>
      </c>
      <c r="D11" s="74" t="inlineStr">
        <is>
          <t>Feb_2024</t>
        </is>
      </c>
      <c r="E11" s="74" t="inlineStr">
        <is>
          <t>DLJ872</t>
        </is>
      </c>
      <c r="F11" s="74" t="inlineStr">
        <is>
          <t>19033330</t>
        </is>
      </c>
      <c r="G11" s="74" t="inlineStr">
        <is>
          <t>HDFC000023815690</t>
        </is>
      </c>
      <c r="H11" s="74" t="inlineStr">
        <is>
          <t>BAJAJ FINANCE LIMITED WEB</t>
        </is>
      </c>
      <c r="I11" s="74" t="inlineStr">
        <is>
          <t>bajajfinservweb@hdfcbank</t>
        </is>
      </c>
      <c r="J11" s="74" t="inlineStr">
        <is>
          <t>mahendrakumardubey550@okhdfcbank</t>
        </is>
      </c>
      <c r="K11" s="74" t="inlineStr">
        <is>
          <t>HDFee4aa9eb13504e5991ff6977f42abd5b</t>
        </is>
      </c>
      <c r="L11" s="74" t="inlineStr">
        <is>
          <t>221081112</t>
        </is>
      </c>
      <c r="M11" s="74" t="inlineStr">
        <is>
          <t>405810292270</t>
        </is>
      </c>
      <c r="N11" s="74" t="inlineStr">
        <is>
          <t>27-Feb-24</t>
        </is>
      </c>
      <c r="O11" s="74" t="inlineStr">
        <is>
          <t>28-Feb-24</t>
        </is>
      </c>
      <c r="P11" s="74" t="inlineStr">
        <is>
          <t>INR</t>
        </is>
      </c>
      <c r="Q11" s="74" t="n">
        <v>5514</v>
      </c>
      <c r="R11" s="74" t="n"/>
      <c r="S11" s="74" t="n"/>
      <c r="T11" s="74" t="n"/>
      <c r="U11" s="74" t="n"/>
      <c r="V11" s="74" t="n"/>
      <c r="W11" s="74" t="n">
        <v>5514</v>
      </c>
      <c r="X11" s="74" t="n"/>
      <c r="Y11" s="74" t="inlineStr">
        <is>
          <t>CREDIT</t>
        </is>
      </c>
      <c r="Z11" s="74" t="inlineStr">
        <is>
          <t>P2M</t>
        </is>
      </c>
      <c r="AA11" s="74" t="inlineStr">
        <is>
          <t>CR</t>
        </is>
      </c>
      <c r="AB11" s="74" t="n"/>
      <c r="AC11" s="74" t="inlineStr">
        <is>
          <t>MAHENDRAKUMAR S DUBEY</t>
        </is>
      </c>
      <c r="AD11" s="74" t="inlineStr">
        <is>
          <t>SA_OVERDUE</t>
        </is>
      </c>
      <c r="AE11" s="74" t="inlineStr">
        <is>
          <t>EXPERIA</t>
        </is>
      </c>
      <c r="AF11" s="74" t="inlineStr">
        <is>
          <t>577PST52935983</t>
        </is>
      </c>
      <c r="AG11" s="74" t="inlineStr">
        <is>
          <t>SAVINGS</t>
        </is>
      </c>
      <c r="AH11" s="74" t="inlineStr">
        <is>
          <t>Receipt not updated</t>
        </is>
      </c>
      <c r="AI11" s="74" t="inlineStr">
        <is>
          <t>Receipt not updated</t>
        </is>
      </c>
      <c r="AJ11" s="74" t="inlineStr">
        <is>
          <t>LAS Team/BFL Transaction Team</t>
        </is>
      </c>
      <c r="AK11" s="74" t="n"/>
      <c r="AL11" s="74" t="n"/>
      <c r="AM11" s="74" t="n"/>
      <c r="AN11" s="74" t="n"/>
      <c r="AO11" s="74" t="n"/>
      <c r="AP11" s="74" t="n"/>
      <c r="AQ11" s="74" t="n"/>
    </row>
    <row r="12">
      <c r="A12" s="74" t="inlineStr">
        <is>
          <t>4 to 7 Days</t>
        </is>
      </c>
      <c r="B12" s="74" t="n">
        <v>6</v>
      </c>
      <c r="C12" s="74" t="inlineStr">
        <is>
          <t>Beyond SLA</t>
        </is>
      </c>
      <c r="D12" s="74" t="inlineStr">
        <is>
          <t>Feb_2024</t>
        </is>
      </c>
      <c r="E12" s="74" t="inlineStr">
        <is>
          <t>DLJ872</t>
        </is>
      </c>
      <c r="F12" s="74" t="inlineStr">
        <is>
          <t>19033330</t>
        </is>
      </c>
      <c r="G12" s="74" t="inlineStr">
        <is>
          <t>HDFC000023815690</t>
        </is>
      </c>
      <c r="H12" s="74" t="inlineStr">
        <is>
          <t>BAJAJ FINANCE LIMITED WEB</t>
        </is>
      </c>
      <c r="I12" s="74" t="inlineStr">
        <is>
          <t>bajajfinservweb@hdfcbank</t>
        </is>
      </c>
      <c r="J12" s="74" t="inlineStr">
        <is>
          <t>9001924533@ybl</t>
        </is>
      </c>
      <c r="K12" s="74" t="inlineStr">
        <is>
          <t>HDF7F547C1548214EDB9B910CC2340B76C4</t>
        </is>
      </c>
      <c r="L12" s="74" t="inlineStr">
        <is>
          <t>221086524</t>
        </is>
      </c>
      <c r="M12" s="74" t="inlineStr">
        <is>
          <t>405829358062</t>
        </is>
      </c>
      <c r="N12" s="74" t="inlineStr">
        <is>
          <t>27-Feb-24</t>
        </is>
      </c>
      <c r="O12" s="74" t="inlineStr">
        <is>
          <t>28-Feb-24</t>
        </is>
      </c>
      <c r="P12" s="74" t="inlineStr">
        <is>
          <t>INR</t>
        </is>
      </c>
      <c r="Q12" s="74" t="n">
        <v>1274</v>
      </c>
      <c r="R12" s="74" t="n"/>
      <c r="S12" s="74" t="n"/>
      <c r="T12" s="74" t="n"/>
      <c r="U12" s="74" t="n"/>
      <c r="V12" s="74" t="n"/>
      <c r="W12" s="74" t="n">
        <v>1274</v>
      </c>
      <c r="X12" s="74" t="n"/>
      <c r="Y12" s="74" t="inlineStr">
        <is>
          <t>COLLECT</t>
        </is>
      </c>
      <c r="Z12" s="74" t="inlineStr">
        <is>
          <t>P2M</t>
        </is>
      </c>
      <c r="AA12" s="74" t="inlineStr">
        <is>
          <t>CR</t>
        </is>
      </c>
      <c r="AB12" s="74" t="inlineStr">
        <is>
          <t>244952557</t>
        </is>
      </c>
      <c r="AC12" s="74" t="inlineStr">
        <is>
          <t>Mohiraj Shekhawat</t>
        </is>
      </c>
      <c r="AD12" s="74" t="inlineStr">
        <is>
          <t>glinterestpayment</t>
        </is>
      </c>
      <c r="AE12" s="74" t="inlineStr">
        <is>
          <t>EXPERIA_REVAMP</t>
        </is>
      </c>
      <c r="AF12" s="74" t="inlineStr">
        <is>
          <t>PZB3GOL10295074</t>
        </is>
      </c>
      <c r="AG12" s="74" t="inlineStr">
        <is>
          <t>SAVINGS</t>
        </is>
      </c>
      <c r="AH12" s="74" t="inlineStr">
        <is>
          <t>Receipt not updated</t>
        </is>
      </c>
      <c r="AI12" s="74" t="inlineStr">
        <is>
          <t>Receipt not updated</t>
        </is>
      </c>
      <c r="AJ12" s="74" t="inlineStr">
        <is>
          <t>LAS Team/BFL Transaction Team</t>
        </is>
      </c>
      <c r="AK12" s="74" t="n"/>
      <c r="AL12" s="74" t="n"/>
      <c r="AM12" s="74" t="n"/>
      <c r="AN12" s="74" t="n"/>
      <c r="AO12" s="74" t="n"/>
      <c r="AP12" s="74" t="n"/>
      <c r="AQ12" s="74" t="n"/>
    </row>
    <row r="13">
      <c r="A13" s="74" t="inlineStr">
        <is>
          <t>4 to 7 Days</t>
        </is>
      </c>
      <c r="B13" s="74" t="n">
        <v>6</v>
      </c>
      <c r="C13" s="74" t="inlineStr">
        <is>
          <t>Beyond SLA</t>
        </is>
      </c>
      <c r="D13" s="74" t="inlineStr">
        <is>
          <t>Feb_2024</t>
        </is>
      </c>
      <c r="E13" s="74" t="inlineStr">
        <is>
          <t>DLJ872</t>
        </is>
      </c>
      <c r="F13" s="74" t="inlineStr">
        <is>
          <t>19033330</t>
        </is>
      </c>
      <c r="G13" s="74" t="inlineStr">
        <is>
          <t>HDFC000023815690</t>
        </is>
      </c>
      <c r="H13" s="74" t="inlineStr">
        <is>
          <t>BAJAJ FINANCE LIMITED WEB</t>
        </is>
      </c>
      <c r="I13" s="74" t="inlineStr">
        <is>
          <t>bajajfinservweb@hdfcbank</t>
        </is>
      </c>
      <c r="J13" s="74" t="inlineStr">
        <is>
          <t>7566269595@ybl</t>
        </is>
      </c>
      <c r="K13" s="74" t="inlineStr">
        <is>
          <t>HDF1E901379CA444BCC9ABC2AC9D424EC08</t>
        </is>
      </c>
      <c r="L13" s="74" t="inlineStr">
        <is>
          <t>221110639</t>
        </is>
      </c>
      <c r="M13" s="74" t="inlineStr">
        <is>
          <t>405829649577</t>
        </is>
      </c>
      <c r="N13" s="74" t="inlineStr">
        <is>
          <t>27-Feb-24</t>
        </is>
      </c>
      <c r="O13" s="74" t="inlineStr">
        <is>
          <t>28-Feb-24</t>
        </is>
      </c>
      <c r="P13" s="74" t="inlineStr">
        <is>
          <t>INR</t>
        </is>
      </c>
      <c r="Q13" s="74" t="n">
        <v>1792</v>
      </c>
      <c r="R13" s="74" t="n"/>
      <c r="S13" s="74" t="n"/>
      <c r="T13" s="74" t="n"/>
      <c r="U13" s="74" t="n"/>
      <c r="V13" s="74" t="n"/>
      <c r="W13" s="74" t="n">
        <v>1792</v>
      </c>
      <c r="X13" s="74" t="n"/>
      <c r="Y13" s="74" t="inlineStr">
        <is>
          <t>COLLECT</t>
        </is>
      </c>
      <c r="Z13" s="74" t="inlineStr">
        <is>
          <t>P2M</t>
        </is>
      </c>
      <c r="AA13" s="74" t="inlineStr">
        <is>
          <t>CR</t>
        </is>
      </c>
      <c r="AB13" s="74" t="inlineStr">
        <is>
          <t>170993168</t>
        </is>
      </c>
      <c r="AC13" s="74" t="inlineStr">
        <is>
          <t>DHOOP GOUD</t>
        </is>
      </c>
      <c r="AD13" s="74" t="inlineStr">
        <is>
          <t>SA_OVERDUE</t>
        </is>
      </c>
      <c r="AE13" s="74" t="inlineStr">
        <is>
          <t>EXPERIA</t>
        </is>
      </c>
      <c r="AF13" s="74" t="inlineStr">
        <is>
          <t>G80LRDKG491946</t>
        </is>
      </c>
      <c r="AG13" s="74" t="inlineStr">
        <is>
          <t>CURRENT</t>
        </is>
      </c>
      <c r="AH13" s="74" t="inlineStr">
        <is>
          <t>Receipt not updated</t>
        </is>
      </c>
      <c r="AI13" s="74" t="inlineStr">
        <is>
          <t>Receipt not updated</t>
        </is>
      </c>
      <c r="AJ13" s="74" t="inlineStr">
        <is>
          <t>LAS Team/BFL Transaction Team</t>
        </is>
      </c>
      <c r="AK13" s="74" t="n"/>
      <c r="AL13" s="74" t="n"/>
      <c r="AM13" s="74" t="n"/>
      <c r="AN13" s="74" t="n"/>
      <c r="AO13" s="74" t="n"/>
      <c r="AP13" s="74" t="n"/>
      <c r="AQ13" s="74" t="n"/>
    </row>
    <row r="14">
      <c r="A14" s="74" t="inlineStr">
        <is>
          <t>4 to 7 Days</t>
        </is>
      </c>
      <c r="B14" s="74" t="n">
        <v>6</v>
      </c>
      <c r="C14" s="74" t="inlineStr">
        <is>
          <t>Beyond SLA</t>
        </is>
      </c>
      <c r="D14" s="74" t="inlineStr">
        <is>
          <t>Feb_2024</t>
        </is>
      </c>
      <c r="E14" s="74" t="inlineStr">
        <is>
          <t>DLJ872</t>
        </is>
      </c>
      <c r="F14" s="74" t="inlineStr">
        <is>
          <t>19033330</t>
        </is>
      </c>
      <c r="G14" s="74" t="inlineStr">
        <is>
          <t>HDFC000023815690</t>
        </is>
      </c>
      <c r="H14" s="74" t="inlineStr">
        <is>
          <t>BAJAJ FINANCE LIMITED WEB</t>
        </is>
      </c>
      <c r="I14" s="74" t="inlineStr">
        <is>
          <t>bajajfinservweb@hdfcbank</t>
        </is>
      </c>
      <c r="J14" s="74" t="inlineStr">
        <is>
          <t>9650447790@paytm</t>
        </is>
      </c>
      <c r="K14" s="74" t="inlineStr">
        <is>
          <t>PTMfb368e55b84b4f5dbbf82a666b0161b8</t>
        </is>
      </c>
      <c r="L14" s="74" t="inlineStr">
        <is>
          <t>221117909</t>
        </is>
      </c>
      <c r="M14" s="74" t="inlineStr">
        <is>
          <t>442412478572</t>
        </is>
      </c>
      <c r="N14" s="74" t="inlineStr">
        <is>
          <t>27-Feb-24</t>
        </is>
      </c>
      <c r="O14" s="74" t="inlineStr">
        <is>
          <t>28-Feb-24</t>
        </is>
      </c>
      <c r="P14" s="74" t="inlineStr">
        <is>
          <t>INR</t>
        </is>
      </c>
      <c r="Q14" s="74" t="n">
        <v>22736</v>
      </c>
      <c r="R14" s="74" t="n"/>
      <c r="S14" s="74" t="n"/>
      <c r="T14" s="74" t="n"/>
      <c r="U14" s="74" t="n"/>
      <c r="V14" s="74" t="n"/>
      <c r="W14" s="74" t="n">
        <v>22736</v>
      </c>
      <c r="X14" s="74" t="n"/>
      <c r="Y14" s="74" t="inlineStr">
        <is>
          <t>CREDIT</t>
        </is>
      </c>
      <c r="Z14" s="74" t="inlineStr">
        <is>
          <t>P2M</t>
        </is>
      </c>
      <c r="AA14" s="74" t="inlineStr">
        <is>
          <t>CR</t>
        </is>
      </c>
      <c r="AB14" s="74" t="n"/>
      <c r="AC14" s="74" t="inlineStr">
        <is>
          <t>RAKHI RAKHI</t>
        </is>
      </c>
      <c r="AD14" s="74" t="inlineStr">
        <is>
          <t>SA_OVERDUE</t>
        </is>
      </c>
      <c r="AE14" s="74" t="inlineStr">
        <is>
          <t>EXPERIA</t>
        </is>
      </c>
      <c r="AF14" s="74" t="inlineStr">
        <is>
          <t>P401PSA4267017</t>
        </is>
      </c>
      <c r="AG14" s="74" t="inlineStr">
        <is>
          <t>SAVINGS</t>
        </is>
      </c>
      <c r="AH14" s="74" t="inlineStr">
        <is>
          <t>Receipt not updated</t>
        </is>
      </c>
      <c r="AI14" s="74" t="inlineStr">
        <is>
          <t>Receipt not updated</t>
        </is>
      </c>
      <c r="AJ14" s="74" t="inlineStr">
        <is>
          <t>LAS Team/BFL Transaction Team</t>
        </is>
      </c>
      <c r="AK14" s="74" t="n"/>
      <c r="AL14" s="74" t="n"/>
      <c r="AM14" s="74" t="n"/>
      <c r="AN14" s="74" t="n"/>
      <c r="AO14" s="74" t="n"/>
      <c r="AP14" s="74" t="n"/>
      <c r="AQ14" s="74" t="n"/>
    </row>
    <row r="15">
      <c r="A15" s="74" t="inlineStr">
        <is>
          <t>4 to 7 Days</t>
        </is>
      </c>
      <c r="B15" s="74" t="n">
        <v>6</v>
      </c>
      <c r="C15" s="74" t="inlineStr">
        <is>
          <t>Beyond SLA</t>
        </is>
      </c>
      <c r="D15" s="74" t="inlineStr">
        <is>
          <t>Feb_2024</t>
        </is>
      </c>
      <c r="E15" s="74" t="inlineStr">
        <is>
          <t>DLJ872</t>
        </is>
      </c>
      <c r="F15" s="74" t="inlineStr">
        <is>
          <t>19033330</t>
        </is>
      </c>
      <c r="G15" s="74" t="inlineStr">
        <is>
          <t>HDFC000023815690</t>
        </is>
      </c>
      <c r="H15" s="74" t="inlineStr">
        <is>
          <t>BAJAJ FINANCE LIMITED WEB</t>
        </is>
      </c>
      <c r="I15" s="74" t="inlineStr">
        <is>
          <t>bajajfinservweb@hdfcbank</t>
        </is>
      </c>
      <c r="J15" s="74" t="inlineStr">
        <is>
          <t>fahimengineer@okicici</t>
        </is>
      </c>
      <c r="K15" s="74" t="inlineStr">
        <is>
          <t>HDF6741858C22A54774862AE3D1AA36BCCC</t>
        </is>
      </c>
      <c r="L15" s="74" t="inlineStr">
        <is>
          <t>221124617</t>
        </is>
      </c>
      <c r="M15" s="74" t="inlineStr">
        <is>
          <t>405829813292</t>
        </is>
      </c>
      <c r="N15" s="74" t="inlineStr">
        <is>
          <t>27-Feb-24</t>
        </is>
      </c>
      <c r="O15" s="74" t="inlineStr">
        <is>
          <t>28-Feb-24</t>
        </is>
      </c>
      <c r="P15" s="74" t="inlineStr">
        <is>
          <t>INR</t>
        </is>
      </c>
      <c r="Q15" s="74" t="n">
        <v>14500</v>
      </c>
      <c r="R15" s="74" t="n"/>
      <c r="S15" s="74" t="n"/>
      <c r="T15" s="74" t="n"/>
      <c r="U15" s="74" t="n"/>
      <c r="V15" s="74" t="n"/>
      <c r="W15" s="74" t="n">
        <v>14500</v>
      </c>
      <c r="X15" s="74" t="n"/>
      <c r="Y15" s="74" t="inlineStr">
        <is>
          <t>COLLECT</t>
        </is>
      </c>
      <c r="Z15" s="74" t="inlineStr">
        <is>
          <t>P2M</t>
        </is>
      </c>
      <c r="AA15" s="74" t="inlineStr">
        <is>
          <t>CR</t>
        </is>
      </c>
      <c r="AB15" s="74" t="inlineStr">
        <is>
          <t>4757902</t>
        </is>
      </c>
      <c r="AC15" s="74" t="inlineStr">
        <is>
          <t>FAHIM ENGINEER</t>
        </is>
      </c>
      <c r="AD15" s="74" t="inlineStr">
        <is>
          <t>SA_OVERDUE</t>
        </is>
      </c>
      <c r="AE15" s="74" t="inlineStr">
        <is>
          <t>EXPERIA</t>
        </is>
      </c>
      <c r="AF15" s="74" t="inlineStr">
        <is>
          <t>405SAFEU010400</t>
        </is>
      </c>
      <c r="AG15" s="74" t="inlineStr">
        <is>
          <t>SAVINGS</t>
        </is>
      </c>
      <c r="AH15" s="74" t="inlineStr">
        <is>
          <t>Receipt not updated</t>
        </is>
      </c>
      <c r="AI15" s="74" t="inlineStr">
        <is>
          <t>Receipt not updated</t>
        </is>
      </c>
      <c r="AJ15" s="74" t="inlineStr">
        <is>
          <t>LAS Team/BFL Transaction Team</t>
        </is>
      </c>
      <c r="AK15" s="74" t="n"/>
      <c r="AL15" s="74" t="n"/>
      <c r="AM15" s="74" t="n"/>
      <c r="AN15" s="74" t="n"/>
      <c r="AO15" s="74" t="n"/>
      <c r="AP15" s="74" t="n"/>
      <c r="AQ15" s="74" t="n"/>
    </row>
    <row r="16">
      <c r="A16" s="74" t="inlineStr">
        <is>
          <t>4 to 7 Days</t>
        </is>
      </c>
      <c r="B16" s="74" t="n">
        <v>6</v>
      </c>
      <c r="C16" s="74" t="inlineStr">
        <is>
          <t>Beyond SLA</t>
        </is>
      </c>
      <c r="D16" s="74" t="inlineStr">
        <is>
          <t>Feb_2024</t>
        </is>
      </c>
      <c r="E16" s="74" t="inlineStr">
        <is>
          <t>DLJ872</t>
        </is>
      </c>
      <c r="F16" s="74" t="inlineStr">
        <is>
          <t>19033330</t>
        </is>
      </c>
      <c r="G16" s="74" t="inlineStr">
        <is>
          <t>HDFC000023815690</t>
        </is>
      </c>
      <c r="H16" s="74" t="inlineStr">
        <is>
          <t>BAJAJ FINANCE LIMITED WEB</t>
        </is>
      </c>
      <c r="I16" s="74" t="inlineStr">
        <is>
          <t>bajajfinservweb@hdfcbank</t>
        </is>
      </c>
      <c r="J16" s="74" t="inlineStr">
        <is>
          <t>sudhir2776.sp.18-1@okhdfcbank</t>
        </is>
      </c>
      <c r="K16" s="74" t="inlineStr">
        <is>
          <t>HDF581624f92d874b4bbc0b0244c8e32af8</t>
        </is>
      </c>
      <c r="L16" s="74" t="inlineStr">
        <is>
          <t>221161275</t>
        </is>
      </c>
      <c r="M16" s="74" t="inlineStr">
        <is>
          <t>405819286121</t>
        </is>
      </c>
      <c r="N16" s="74" t="inlineStr">
        <is>
          <t>27-Feb-24</t>
        </is>
      </c>
      <c r="O16" s="74" t="inlineStr">
        <is>
          <t>28-Feb-24</t>
        </is>
      </c>
      <c r="P16" s="74" t="inlineStr">
        <is>
          <t>INR</t>
        </is>
      </c>
      <c r="Q16" s="74" t="n">
        <v>3211</v>
      </c>
      <c r="R16" s="74" t="n"/>
      <c r="S16" s="74" t="n"/>
      <c r="T16" s="74" t="n"/>
      <c r="U16" s="74" t="n"/>
      <c r="V16" s="74" t="n"/>
      <c r="W16" s="74" t="n">
        <v>3211</v>
      </c>
      <c r="X16" s="74" t="n"/>
      <c r="Y16" s="74" t="inlineStr">
        <is>
          <t>CREDIT</t>
        </is>
      </c>
      <c r="Z16" s="74" t="inlineStr">
        <is>
          <t>P2M</t>
        </is>
      </c>
      <c r="AA16" s="74" t="inlineStr">
        <is>
          <t>CR</t>
        </is>
      </c>
      <c r="AB16" s="74" t="n"/>
      <c r="AC16" s="74" t="inlineStr">
        <is>
          <t>SUDHIR PAGARE</t>
        </is>
      </c>
      <c r="AD16" s="74" t="inlineStr">
        <is>
          <t>SA_OVERDUE</t>
        </is>
      </c>
      <c r="AE16" s="74" t="inlineStr">
        <is>
          <t>EXPERIA</t>
        </is>
      </c>
      <c r="AF16" s="74" t="inlineStr">
        <is>
          <t>P577PTP7503877</t>
        </is>
      </c>
      <c r="AG16" s="74" t="inlineStr">
        <is>
          <t>SAVINGS</t>
        </is>
      </c>
      <c r="AH16" s="74" t="inlineStr">
        <is>
          <t>Receipt not updated</t>
        </is>
      </c>
      <c r="AI16" s="74" t="inlineStr">
        <is>
          <t>Receipt not updated</t>
        </is>
      </c>
      <c r="AJ16" s="74" t="inlineStr">
        <is>
          <t>LAS Team/BFL Transaction Team</t>
        </is>
      </c>
      <c r="AK16" s="74" t="n"/>
      <c r="AL16" s="74" t="n"/>
      <c r="AM16" s="74" t="n"/>
      <c r="AN16" s="74" t="n"/>
      <c r="AO16" s="74" t="n"/>
      <c r="AP16" s="74" t="n"/>
      <c r="AQ16" s="74" t="n"/>
    </row>
    <row r="17">
      <c r="A17" s="74" t="inlineStr">
        <is>
          <t>4 to 7 Days</t>
        </is>
      </c>
      <c r="B17" s="74" t="n">
        <v>6</v>
      </c>
      <c r="C17" s="74" t="inlineStr">
        <is>
          <t>Beyond SLA</t>
        </is>
      </c>
      <c r="D17" s="74" t="inlineStr">
        <is>
          <t>Feb_2024</t>
        </is>
      </c>
      <c r="E17" s="74" t="inlineStr">
        <is>
          <t>DLJ872</t>
        </is>
      </c>
      <c r="F17" s="74" t="inlineStr">
        <is>
          <t>19033330</t>
        </is>
      </c>
      <c r="G17" s="74" t="inlineStr">
        <is>
          <t>HDFC000023815690</t>
        </is>
      </c>
      <c r="H17" s="74" t="inlineStr">
        <is>
          <t>BAJAJ FINANCE LIMITED WEB</t>
        </is>
      </c>
      <c r="I17" s="74" t="inlineStr">
        <is>
          <t>bajajfinservweb@hdfcbank</t>
        </is>
      </c>
      <c r="J17" s="74" t="inlineStr">
        <is>
          <t>7814792906@pz</t>
        </is>
      </c>
      <c r="K17" s="74" t="inlineStr">
        <is>
          <t>PAZEp0bMFJ6AjUFjErGUkddH8sCMgCYqBNj</t>
        </is>
      </c>
      <c r="L17" s="74" t="inlineStr">
        <is>
          <t>221178389</t>
        </is>
      </c>
      <c r="M17" s="74" t="inlineStr">
        <is>
          <t>405862118967</t>
        </is>
      </c>
      <c r="N17" s="74" t="inlineStr">
        <is>
          <t>27-Feb-24</t>
        </is>
      </c>
      <c r="O17" s="74" t="inlineStr">
        <is>
          <t>28-Feb-24</t>
        </is>
      </c>
      <c r="P17" s="74" t="inlineStr">
        <is>
          <t>INR</t>
        </is>
      </c>
      <c r="Q17" s="74" t="n">
        <v>520</v>
      </c>
      <c r="R17" s="74" t="n"/>
      <c r="S17" s="74" t="n"/>
      <c r="T17" s="74" t="n"/>
      <c r="U17" s="74" t="n"/>
      <c r="V17" s="74" t="n"/>
      <c r="W17" s="74" t="n">
        <v>520</v>
      </c>
      <c r="X17" s="74" t="n"/>
      <c r="Y17" s="74" t="inlineStr">
        <is>
          <t>CREDIT</t>
        </is>
      </c>
      <c r="Z17" s="74" t="inlineStr">
        <is>
          <t>P2M</t>
        </is>
      </c>
      <c r="AA17" s="74" t="inlineStr">
        <is>
          <t>CR</t>
        </is>
      </c>
      <c r="AB17" s="74" t="n"/>
      <c r="AC17" s="74" t="inlineStr">
        <is>
          <t>SOMESH SEHDEV</t>
        </is>
      </c>
      <c r="AD17" s="74" t="inlineStr">
        <is>
          <t>SA_OVERDUE</t>
        </is>
      </c>
      <c r="AE17" s="74" t="inlineStr">
        <is>
          <t>EXPERIA</t>
        </is>
      </c>
      <c r="AF17" s="74" t="inlineStr">
        <is>
          <t>5M10CDJN640920</t>
        </is>
      </c>
      <c r="AG17" s="74" t="inlineStr">
        <is>
          <t>SAVINGS</t>
        </is>
      </c>
      <c r="AH17" s="74" t="inlineStr">
        <is>
          <t>Receipt not updated</t>
        </is>
      </c>
      <c r="AI17" s="74" t="inlineStr">
        <is>
          <t>Receipt not updated</t>
        </is>
      </c>
      <c r="AJ17" s="74" t="inlineStr">
        <is>
          <t>LAS Team/BFL Transaction Team</t>
        </is>
      </c>
      <c r="AK17" s="74" t="n"/>
      <c r="AL17" s="74" t="n"/>
      <c r="AM17" s="74" t="n"/>
      <c r="AN17" s="74" t="n"/>
      <c r="AO17" s="74" t="n"/>
      <c r="AP17" s="74" t="n"/>
      <c r="AQ17" s="74" t="n"/>
    </row>
    <row r="18">
      <c r="A18" s="74" t="inlineStr">
        <is>
          <t>4 to 7 Days</t>
        </is>
      </c>
      <c r="B18" s="74" t="n">
        <v>6</v>
      </c>
      <c r="C18" s="74" t="inlineStr">
        <is>
          <t>Beyond SLA</t>
        </is>
      </c>
      <c r="D18" s="74" t="inlineStr">
        <is>
          <t>Feb_2024</t>
        </is>
      </c>
      <c r="E18" s="74" t="inlineStr">
        <is>
          <t>DLJ872</t>
        </is>
      </c>
      <c r="F18" s="74" t="inlineStr">
        <is>
          <t>19033330</t>
        </is>
      </c>
      <c r="G18" s="74" t="inlineStr">
        <is>
          <t>HDFC000023815690</t>
        </is>
      </c>
      <c r="H18" s="74" t="inlineStr">
        <is>
          <t>BAJAJ FINANCE LIMITED WEB</t>
        </is>
      </c>
      <c r="I18" s="74" t="inlineStr">
        <is>
          <t>bajajfinservweb@hdfcbank</t>
        </is>
      </c>
      <c r="J18" s="74" t="inlineStr">
        <is>
          <t>jyothis.8565@wahdfcbank</t>
        </is>
      </c>
      <c r="K18" s="74" t="inlineStr">
        <is>
          <t>HDFCWC7F00C9DE260B9CA5B868567082395</t>
        </is>
      </c>
      <c r="L18" s="74" t="inlineStr">
        <is>
          <t>221199223</t>
        </is>
      </c>
      <c r="M18" s="74" t="inlineStr">
        <is>
          <t>405823426963</t>
        </is>
      </c>
      <c r="N18" s="74" t="inlineStr">
        <is>
          <t>27-Feb-24</t>
        </is>
      </c>
      <c r="O18" s="74" t="inlineStr">
        <is>
          <t>28-Feb-24</t>
        </is>
      </c>
      <c r="P18" s="74" t="inlineStr">
        <is>
          <t>INR</t>
        </is>
      </c>
      <c r="Q18" s="74" t="n">
        <v>1500</v>
      </c>
      <c r="R18" s="74" t="n"/>
      <c r="S18" s="74" t="n"/>
      <c r="T18" s="74" t="n"/>
      <c r="U18" s="74" t="n"/>
      <c r="V18" s="74" t="n"/>
      <c r="W18" s="74" t="n">
        <v>1500</v>
      </c>
      <c r="X18" s="74" t="n"/>
      <c r="Y18" s="74" t="inlineStr">
        <is>
          <t>CREDIT</t>
        </is>
      </c>
      <c r="Z18" s="74" t="inlineStr">
        <is>
          <t>P2M</t>
        </is>
      </c>
      <c r="AA18" s="74" t="inlineStr">
        <is>
          <t>CR</t>
        </is>
      </c>
      <c r="AB18" s="74" t="n"/>
      <c r="AC18" s="74" t="inlineStr">
        <is>
          <t>ANILA ANILA</t>
        </is>
      </c>
      <c r="AD18" s="74" t="inlineStr">
        <is>
          <t>SA_OVERDUE</t>
        </is>
      </c>
      <c r="AE18" s="74" t="inlineStr">
        <is>
          <t>EXPERIA</t>
        </is>
      </c>
      <c r="AF18" s="74" t="inlineStr">
        <is>
          <t>P415PHF4086208</t>
        </is>
      </c>
      <c r="AG18" s="74" t="inlineStr">
        <is>
          <t>SAVINGS</t>
        </is>
      </c>
      <c r="AH18" s="74" t="inlineStr">
        <is>
          <t>Receipt not updated</t>
        </is>
      </c>
      <c r="AI18" s="74" t="inlineStr">
        <is>
          <t>Receipt not updated</t>
        </is>
      </c>
      <c r="AJ18" s="74" t="inlineStr">
        <is>
          <t>LAS Team/BFL Transaction Team</t>
        </is>
      </c>
      <c r="AK18" s="74" t="n"/>
      <c r="AL18" s="74" t="n"/>
      <c r="AM18" s="74" t="n"/>
      <c r="AN18" s="74" t="n"/>
      <c r="AO18" s="74" t="n"/>
      <c r="AP18" s="74" t="n"/>
      <c r="AQ18" s="74" t="n"/>
    </row>
    <row r="19">
      <c r="A19" s="74" t="inlineStr">
        <is>
          <t>4 to 7 Days</t>
        </is>
      </c>
      <c r="B19" s="74" t="n">
        <v>6</v>
      </c>
      <c r="C19" s="74" t="inlineStr">
        <is>
          <t>Beyond SLA</t>
        </is>
      </c>
      <c r="D19" s="74" t="inlineStr">
        <is>
          <t>Feb_2024</t>
        </is>
      </c>
      <c r="E19" s="74" t="inlineStr">
        <is>
          <t>DLJ872</t>
        </is>
      </c>
      <c r="F19" s="74" t="inlineStr">
        <is>
          <t>19033330</t>
        </is>
      </c>
      <c r="G19" s="74" t="inlineStr">
        <is>
          <t>HDFC000023815690</t>
        </is>
      </c>
      <c r="H19" s="74" t="inlineStr">
        <is>
          <t>BAJAJ FINANCE LIMITED WEB</t>
        </is>
      </c>
      <c r="I19" s="74" t="inlineStr">
        <is>
          <t>bajajfinservweb@hdfcbank</t>
        </is>
      </c>
      <c r="J19" s="74" t="inlineStr">
        <is>
          <t>8056203098@ybl</t>
        </is>
      </c>
      <c r="K19" s="74" t="inlineStr">
        <is>
          <t>HDFA39D89DC7F36412E90A683B244EF1D33</t>
        </is>
      </c>
      <c r="L19" s="74" t="inlineStr">
        <is>
          <t>221209436</t>
        </is>
      </c>
      <c r="M19" s="74" t="inlineStr">
        <is>
          <t>405830708808</t>
        </is>
      </c>
      <c r="N19" s="74" t="inlineStr">
        <is>
          <t>27-Feb-24</t>
        </is>
      </c>
      <c r="O19" s="74" t="inlineStr">
        <is>
          <t>28-Feb-24</t>
        </is>
      </c>
      <c r="P19" s="74" t="inlineStr">
        <is>
          <t>INR</t>
        </is>
      </c>
      <c r="Q19" s="74" t="n">
        <v>15000</v>
      </c>
      <c r="R19" s="74" t="n"/>
      <c r="S19" s="74" t="n"/>
      <c r="T19" s="74" t="n"/>
      <c r="U19" s="74" t="n"/>
      <c r="V19" s="74" t="n"/>
      <c r="W19" s="74" t="n">
        <v>15000</v>
      </c>
      <c r="X19" s="74" t="n"/>
      <c r="Y19" s="74" t="inlineStr">
        <is>
          <t>COLLECT</t>
        </is>
      </c>
      <c r="Z19" s="74" t="inlineStr">
        <is>
          <t>P2M</t>
        </is>
      </c>
      <c r="AA19" s="74" t="inlineStr">
        <is>
          <t>CR</t>
        </is>
      </c>
      <c r="AB19" s="74" t="inlineStr">
        <is>
          <t>118184102</t>
        </is>
      </c>
      <c r="AC19" s="74" t="inlineStr">
        <is>
          <t>KOWSALYA A</t>
        </is>
      </c>
      <c r="AD19" s="74" t="inlineStr">
        <is>
          <t>SA_OVERDUE</t>
        </is>
      </c>
      <c r="AE19" s="74" t="inlineStr">
        <is>
          <t>EXPERIA</t>
        </is>
      </c>
      <c r="AF19" s="74" t="inlineStr">
        <is>
          <t>403TPFGC585575</t>
        </is>
      </c>
      <c r="AG19" s="74" t="inlineStr">
        <is>
          <t>SAVINGS</t>
        </is>
      </c>
      <c r="AH19" s="74" t="inlineStr">
        <is>
          <t>Receipt not updated</t>
        </is>
      </c>
      <c r="AI19" s="74" t="inlineStr">
        <is>
          <t>Receipt not updated</t>
        </is>
      </c>
      <c r="AJ19" s="74" t="inlineStr">
        <is>
          <t>LAS Team/BFL Transaction Team</t>
        </is>
      </c>
      <c r="AK19" s="74" t="n"/>
      <c r="AL19" s="74" t="n"/>
      <c r="AM19" s="74" t="n"/>
      <c r="AN19" s="74" t="n"/>
      <c r="AO19" s="74" t="n"/>
      <c r="AP19" s="74" t="n"/>
      <c r="AQ19" s="74" t="n"/>
    </row>
    <row r="20">
      <c r="A20" s="74" t="inlineStr">
        <is>
          <t>4 to 7 Days</t>
        </is>
      </c>
      <c r="B20" s="74" t="n">
        <v>6</v>
      </c>
      <c r="C20" s="74" t="inlineStr">
        <is>
          <t>Beyond SLA</t>
        </is>
      </c>
      <c r="D20" s="74" t="inlineStr">
        <is>
          <t>Feb_2024</t>
        </is>
      </c>
      <c r="E20" s="74" t="inlineStr">
        <is>
          <t>DLJ872</t>
        </is>
      </c>
      <c r="F20" s="74" t="inlineStr">
        <is>
          <t>19033330</t>
        </is>
      </c>
      <c r="G20" s="74" t="inlineStr">
        <is>
          <t>HDFC000023815690</t>
        </is>
      </c>
      <c r="H20" s="74" t="inlineStr">
        <is>
          <t>BAJAJ FINANCE LIMITED WEB</t>
        </is>
      </c>
      <c r="I20" s="74" t="inlineStr">
        <is>
          <t>bajajfinservweb@hdfcbank</t>
        </is>
      </c>
      <c r="J20" s="74" t="inlineStr">
        <is>
          <t>debasish.mohanty081-3@okhdfcbank</t>
        </is>
      </c>
      <c r="K20" s="74" t="inlineStr">
        <is>
          <t>HDF688167123c9847dfac3f1b9667179862</t>
        </is>
      </c>
      <c r="L20" s="74" t="inlineStr">
        <is>
          <t>221226408</t>
        </is>
      </c>
      <c r="M20" s="74" t="inlineStr">
        <is>
          <t>405826985447</t>
        </is>
      </c>
      <c r="N20" s="74" t="inlineStr">
        <is>
          <t>27-Feb-24</t>
        </is>
      </c>
      <c r="O20" s="74" t="inlineStr">
        <is>
          <t>28-Feb-24</t>
        </is>
      </c>
      <c r="P20" s="74" t="inlineStr">
        <is>
          <t>INR</t>
        </is>
      </c>
      <c r="Q20" s="74" t="n">
        <v>2500</v>
      </c>
      <c r="R20" s="74" t="n"/>
      <c r="S20" s="74" t="n"/>
      <c r="T20" s="74" t="n"/>
      <c r="U20" s="74" t="n"/>
      <c r="V20" s="74" t="n"/>
      <c r="W20" s="74" t="n">
        <v>2500</v>
      </c>
      <c r="X20" s="74" t="n"/>
      <c r="Y20" s="74" t="inlineStr">
        <is>
          <t>CREDIT</t>
        </is>
      </c>
      <c r="Z20" s="74" t="inlineStr">
        <is>
          <t>P2M</t>
        </is>
      </c>
      <c r="AA20" s="74" t="inlineStr">
        <is>
          <t>CR</t>
        </is>
      </c>
      <c r="AB20" s="74" t="n"/>
      <c r="AC20" s="74" t="inlineStr">
        <is>
          <t>DEBASISH MOHANTY</t>
        </is>
      </c>
      <c r="AD20" s="74" t="inlineStr">
        <is>
          <t>SA_OVERDUE</t>
        </is>
      </c>
      <c r="AE20" s="74" t="inlineStr">
        <is>
          <t>EXPERIA</t>
        </is>
      </c>
      <c r="AF20" s="74" t="inlineStr">
        <is>
          <t>P423PGD5905838</t>
        </is>
      </c>
      <c r="AG20" s="74" t="inlineStr">
        <is>
          <t>SAVINGS</t>
        </is>
      </c>
      <c r="AH20" s="74" t="inlineStr">
        <is>
          <t>Receipt not updated</t>
        </is>
      </c>
      <c r="AI20" s="74" t="inlineStr">
        <is>
          <t>Receipt not updated</t>
        </is>
      </c>
      <c r="AJ20" s="74" t="inlineStr">
        <is>
          <t>LAS Team/BFL Transaction Team</t>
        </is>
      </c>
      <c r="AK20" s="74" t="n"/>
      <c r="AL20" s="74" t="n"/>
      <c r="AM20" s="74" t="n"/>
      <c r="AN20" s="74" t="n"/>
      <c r="AO20" s="74" t="n"/>
      <c r="AP20" s="74" t="n"/>
      <c r="AQ20" s="74" t="n"/>
    </row>
    <row r="21">
      <c r="A21" s="74" t="n"/>
      <c r="B21" s="74" t="n"/>
      <c r="C21" s="74" t="n"/>
      <c r="D21" s="74" t="n"/>
      <c r="E21" s="74" t="n"/>
      <c r="F21" s="74" t="n"/>
      <c r="G21" s="74" t="n"/>
      <c r="H21" s="74" t="n"/>
      <c r="I21" s="74" t="n"/>
      <c r="J21" s="74" t="n"/>
      <c r="K21" s="74" t="n"/>
      <c r="L21" s="74" t="n"/>
      <c r="M21" s="74" t="n"/>
      <c r="N21" s="74" t="n"/>
      <c r="O21" s="74" t="n"/>
      <c r="P21" s="74" t="n"/>
      <c r="Q21" s="74" t="n"/>
      <c r="R21" s="74" t="n"/>
      <c r="S21" s="74" t="n"/>
      <c r="T21" s="74" t="n"/>
      <c r="U21" s="74" t="n"/>
      <c r="V21" s="74" t="n"/>
      <c r="W21" s="74" t="n"/>
      <c r="X21" s="74" t="n"/>
      <c r="Y21" s="74" t="n"/>
      <c r="Z21" s="74" t="n"/>
      <c r="AA21" s="74" t="n"/>
      <c r="AB21" s="74" t="n"/>
      <c r="AC21" s="74" t="n"/>
      <c r="AD21" s="74" t="n"/>
      <c r="AE21" s="74" t="n"/>
      <c r="AF21" s="74" t="n"/>
      <c r="AG21" s="74" t="n"/>
      <c r="AH21" s="74" t="n"/>
      <c r="AI21" s="74" t="n"/>
      <c r="AJ21" s="74" t="n"/>
      <c r="AK21" s="74" t="n"/>
      <c r="AL21" s="74" t="n"/>
      <c r="AM21" s="74" t="n"/>
      <c r="AN21" s="74" t="n"/>
      <c r="AO21" s="74" t="n"/>
      <c r="AP21" s="74" t="n"/>
      <c r="AQ21" s="74" t="n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AE19"/>
  <sheetViews>
    <sheetView zoomScaleNormal="100" workbookViewId="0">
      <pane ySplit="5" topLeftCell="A6" activePane="bottomLeft" state="frozen"/>
      <selection activeCell="H5" sqref="H5"/>
      <selection pane="bottomLeft" activeCell="A6" sqref="A6:X733"/>
    </sheetView>
  </sheetViews>
  <sheetFormatPr baseColWidth="8" defaultColWidth="9.140625" defaultRowHeight="15" outlineLevelCol="0"/>
  <cols>
    <col width="11.5703125" bestFit="1" customWidth="1" style="93" min="1" max="1"/>
    <col width="9.7109375" bestFit="1" customWidth="1" style="93" min="2" max="2"/>
    <col width="11.28515625" customWidth="1" style="93" min="3" max="3"/>
    <col width="9.7109375" bestFit="1" customWidth="1" style="93" min="4" max="4"/>
    <col width="10.42578125" bestFit="1" customWidth="1" style="109" min="5" max="5"/>
    <col width="18.42578125" bestFit="1" customWidth="1" style="93" min="6" max="6"/>
    <col width="33.140625" bestFit="1" customWidth="1" style="94" min="7" max="7"/>
    <col width="10.85546875" bestFit="1" customWidth="1" style="95" min="8" max="8"/>
    <col width="7.28515625" bestFit="1" customWidth="1" style="95" min="9" max="9"/>
    <col width="35.7109375" bestFit="1" customWidth="1" style="94" min="10" max="10"/>
    <col width="16.140625" bestFit="1" customWidth="1" style="95" min="11" max="11"/>
    <col width="10.5703125" bestFit="1" customWidth="1" style="95" min="12" max="12"/>
    <col width="11.28515625" bestFit="1" customWidth="1" style="95" min="13" max="13"/>
    <col width="12.42578125" bestFit="1" customWidth="1" style="109" min="14" max="14"/>
    <col width="9.140625" bestFit="1" customWidth="1" style="95" min="15" max="15"/>
    <col width="10.140625" bestFit="1" customWidth="1" style="95" min="16" max="16"/>
    <col width="9.42578125" bestFit="1" customWidth="1" style="153" min="17" max="17"/>
    <col width="7" bestFit="1" customWidth="1" style="111" min="18" max="18"/>
    <col width="17.85546875" bestFit="1" customWidth="1" style="110" min="19" max="19"/>
    <col width="13.140625" bestFit="1" customWidth="1" style="110" min="20" max="20"/>
    <col width="11" bestFit="1" customWidth="1" style="110" min="21" max="21"/>
    <col width="13.85546875" bestFit="1" customWidth="1" style="93" min="22" max="22"/>
    <col width="23.5703125" bestFit="1" customWidth="1" style="95" min="23" max="23"/>
    <col width="15.85546875" customWidth="1" style="110" min="24" max="24"/>
    <col width="30.140625" bestFit="1" customWidth="1" style="94" min="25" max="25"/>
    <col width="30.140625" bestFit="1" customWidth="1" style="273" min="26" max="26"/>
    <col width="15.5703125" bestFit="1" customWidth="1" style="95" min="27" max="27"/>
    <col width="9.7109375" bestFit="1" customWidth="1" style="109" min="28" max="28"/>
    <col width="8.42578125" bestFit="1" customWidth="1" style="95" min="29" max="30"/>
    <col width="9.140625" customWidth="1" style="95" min="31" max="32"/>
    <col width="9.140625" customWidth="1" style="95" min="33" max="16384"/>
  </cols>
  <sheetData>
    <row r="1" customFormat="1" s="93">
      <c r="A1" s="145" t="inlineStr">
        <is>
          <t>Start Month</t>
        </is>
      </c>
      <c r="B1" s="274">
        <f>'TOP SHEET'!$J$5</f>
        <v/>
      </c>
      <c r="C1" s="95" t="n"/>
      <c r="D1" s="95" t="n"/>
      <c r="E1" s="109" t="n"/>
      <c r="F1" s="95" t="n"/>
      <c r="G1" s="95" t="n"/>
      <c r="H1" s="95" t="n"/>
      <c r="I1" s="95" t="n"/>
      <c r="J1" s="95" t="n"/>
      <c r="K1" s="146" t="inlineStr">
        <is>
          <t>LEDGER</t>
        </is>
      </c>
      <c r="L1" s="147" t="inlineStr">
        <is>
          <t>COUNT</t>
        </is>
      </c>
      <c r="M1" s="147" t="inlineStr">
        <is>
          <t>VALUE</t>
        </is>
      </c>
      <c r="N1" s="109" t="n"/>
      <c r="O1" s="95" t="n"/>
      <c r="P1" s="95" t="n"/>
      <c r="Q1" s="153" t="n"/>
      <c r="R1" s="95" t="n"/>
      <c r="S1" s="110" t="n"/>
      <c r="T1" s="110" t="n"/>
      <c r="U1" s="110" t="n"/>
      <c r="V1" s="74" t="n"/>
      <c r="W1" s="95" t="n"/>
      <c r="X1" s="110" t="n"/>
      <c r="Y1" s="95" t="n"/>
      <c r="Z1" s="95" t="n"/>
      <c r="AA1" s="95" t="n"/>
      <c r="AB1" s="109" t="n"/>
      <c r="AC1" s="148" t="n"/>
      <c r="AD1" s="95" t="n"/>
      <c r="AE1" s="74" t="n"/>
    </row>
    <row r="2" customFormat="1" s="93">
      <c r="A2" s="149" t="inlineStr">
        <is>
          <t>Recon Date</t>
        </is>
      </c>
      <c r="B2" s="275">
        <f>'TOP SHEET'!$D$2</f>
        <v/>
      </c>
      <c r="C2" s="95" t="n"/>
      <c r="D2" s="95" t="n"/>
      <c r="E2" s="109" t="n"/>
      <c r="F2" s="95" t="n"/>
      <c r="G2" s="95" t="n"/>
      <c r="H2" s="95" t="n"/>
      <c r="I2" s="95" t="n"/>
      <c r="J2" s="95" t="n"/>
      <c r="K2" s="146" t="inlineStr">
        <is>
          <t>DR</t>
        </is>
      </c>
      <c r="L2" s="167">
        <f>COUNTIF($R:$R,K2)</f>
        <v/>
      </c>
      <c r="M2" s="264">
        <f>SUMIF($R:$R,K2,$Q:$Q)</f>
        <v/>
      </c>
      <c r="N2" s="109" t="n"/>
      <c r="O2" s="95" t="n"/>
      <c r="P2" s="95" t="n"/>
      <c r="Q2" s="153" t="n"/>
      <c r="R2" s="95" t="n"/>
      <c r="S2" s="110" t="n"/>
      <c r="T2" s="110" t="n"/>
      <c r="U2" s="110" t="n"/>
      <c r="V2" s="150" t="n"/>
      <c r="W2" s="95" t="n"/>
      <c r="X2" s="110" t="n"/>
      <c r="Y2" s="95" t="n"/>
      <c r="Z2" s="95" t="n"/>
      <c r="AA2" s="95" t="n"/>
      <c r="AB2" s="109" t="n"/>
      <c r="AC2" s="74" t="n"/>
      <c r="AD2" s="95" t="n"/>
      <c r="AE2" s="74" t="n"/>
    </row>
    <row r="3" customFormat="1" s="93">
      <c r="A3" s="95" t="n"/>
      <c r="B3" s="95" t="n"/>
      <c r="C3" s="95" t="n"/>
      <c r="D3" s="276" t="n"/>
      <c r="E3" s="109" t="n"/>
      <c r="F3" s="95" t="n"/>
      <c r="G3" s="151" t="inlineStr">
        <is>
          <t>Receipt Pertain To UPI COLLECTION</t>
        </is>
      </c>
      <c r="H3" s="95" t="n"/>
      <c r="I3" s="95" t="n"/>
      <c r="J3" s="95" t="n"/>
      <c r="K3" s="152" t="n"/>
      <c r="L3" s="95" t="n"/>
      <c r="M3" s="95" t="n"/>
      <c r="N3" s="109" t="n"/>
      <c r="O3" s="95" t="n"/>
      <c r="P3" s="95" t="n"/>
      <c r="Q3" s="153" t="n"/>
      <c r="R3" s="111" t="n"/>
      <c r="S3" s="118" t="n">
        <v>667331.1000000001</v>
      </c>
      <c r="T3" s="110" t="n"/>
      <c r="U3" s="110" t="n"/>
      <c r="V3" s="95" t="n"/>
      <c r="W3" s="95" t="n"/>
      <c r="X3" s="110" t="n"/>
      <c r="Y3" s="95" t="n"/>
      <c r="Z3" s="95" t="n"/>
      <c r="AA3" s="95" t="n"/>
      <c r="AB3" s="109" t="n"/>
      <c r="AC3" s="95" t="n"/>
      <c r="AD3" s="95" t="n"/>
      <c r="AE3" s="74" t="n"/>
    </row>
    <row r="4" customFormat="1" s="93">
      <c r="A4" s="9">
        <f>IF(B4&lt;=3,"0 to 3 Days",IF(B4&lt;=7,"4 to 7 Days",IF(B4&lt;=15,"8 to 15 Days",IF(B4&lt;=30,"16 to 30 Days",IF(B4&lt;=60,"31 to 60 Days",IF(B4&lt;=90,"61 to 90 Days",IF(B4&lt;=180,"91 to 180 Days",IF(B4&lt;=270,"181 to 270 Days",IF(B4&lt;=360,"271 to 360 Days","&gt; 361 Days")))))))))</f>
        <v/>
      </c>
      <c r="B4" s="14">
        <f>$B$2-E4</f>
        <v/>
      </c>
      <c r="C4" s="9">
        <f>IF(B4&lt;=4,"Within SLA",IF(B4&gt;4,"Beyond SLA"))</f>
        <v/>
      </c>
      <c r="D4" s="9">
        <f>IF(EDATE('DR IN BANK'!$B$1,-12)-E4&gt;0,CONCATENATE("&lt; ",TEXT(EDATE('DR IN BANK'!$B$1,-12),"mmm"),"_",TEXT(EDATE('DR IN BANK'!$B$1,-12),"yyyyyyyy")),CONCATENATE(TEXT(E4,"mmm"),"_",TEXT(E4,"yyyy")))</f>
        <v/>
      </c>
      <c r="E4" s="109" t="n"/>
      <c r="F4" s="95" t="n"/>
      <c r="G4" s="95" t="n"/>
      <c r="H4" s="95" t="n"/>
      <c r="I4" s="95" t="n"/>
      <c r="J4" s="95" t="n"/>
      <c r="K4" s="95" t="n"/>
      <c r="L4" s="95" t="n"/>
      <c r="M4" s="95" t="n"/>
      <c r="N4" s="109" t="n"/>
      <c r="O4" s="95" t="n"/>
      <c r="P4" s="95" t="n"/>
      <c r="Q4" s="153" t="n"/>
      <c r="R4" s="111" t="inlineStr">
        <is>
          <t>Diff-CL</t>
        </is>
      </c>
      <c r="S4" s="154" t="n">
        <v>667331.1000000001</v>
      </c>
      <c r="T4" s="110" t="n"/>
      <c r="U4" s="110" t="n"/>
      <c r="V4" s="95" t="n"/>
      <c r="W4" s="95" t="n"/>
      <c r="X4" s="110" t="n"/>
      <c r="Y4" s="95" t="n"/>
      <c r="Z4" s="74" t="n"/>
      <c r="AA4" s="120" t="n"/>
      <c r="AB4" s="109" t="n"/>
      <c r="AC4" s="95" t="n"/>
      <c r="AD4" s="95" t="n"/>
      <c r="AE4" s="74" t="n"/>
    </row>
    <row r="5" ht="18.75" customHeight="1">
      <c r="A5" s="181" t="inlineStr">
        <is>
          <t>TAT</t>
        </is>
      </c>
      <c r="B5" s="128" t="inlineStr">
        <is>
          <t>AGEING</t>
        </is>
      </c>
      <c r="C5" s="128" t="inlineStr">
        <is>
          <t>SLA STATUS</t>
        </is>
      </c>
      <c r="D5" s="129" t="inlineStr">
        <is>
          <t>MONTHS</t>
        </is>
      </c>
      <c r="E5" s="131" t="inlineStr">
        <is>
          <t>DATE</t>
        </is>
      </c>
      <c r="F5" s="128" t="inlineStr">
        <is>
          <t>VOUCHERID</t>
        </is>
      </c>
      <c r="G5" s="128" t="inlineStr">
        <is>
          <t>NARRATION</t>
        </is>
      </c>
      <c r="H5" s="130" t="inlineStr">
        <is>
          <t>REFERENCE</t>
        </is>
      </c>
      <c r="I5" s="128" t="inlineStr">
        <is>
          <t>DEALID</t>
        </is>
      </c>
      <c r="J5" s="130" t="inlineStr">
        <is>
          <t>CUSTOMER NAME</t>
        </is>
      </c>
      <c r="K5" s="128" t="inlineStr">
        <is>
          <t>TRANSACTION ID</t>
        </is>
      </c>
      <c r="L5" s="128" t="inlineStr">
        <is>
          <t>MAKER ID</t>
        </is>
      </c>
      <c r="M5" s="128" t="inlineStr">
        <is>
          <t>CHECKER ID</t>
        </is>
      </c>
      <c r="N5" s="131" t="inlineStr">
        <is>
          <t>VALUE_DATE</t>
        </is>
      </c>
      <c r="O5" s="132" t="inlineStr">
        <is>
          <t>DIVISION</t>
        </is>
      </c>
      <c r="P5" s="128" t="inlineStr">
        <is>
          <t>LOCATION</t>
        </is>
      </c>
      <c r="Q5" s="133" t="inlineStr">
        <is>
          <t>AMOUNT</t>
        </is>
      </c>
      <c r="R5" s="134" t="inlineStr">
        <is>
          <t>DR/CR</t>
        </is>
      </c>
      <c r="S5" s="132" t="inlineStr">
        <is>
          <t>LAN NO</t>
        </is>
      </c>
      <c r="T5" s="130" t="inlineStr">
        <is>
          <t>CHEQUE NO</t>
        </is>
      </c>
      <c r="U5" s="130" t="inlineStr">
        <is>
          <t>CHEQUE ID</t>
        </is>
      </c>
      <c r="V5" s="130" t="inlineStr">
        <is>
          <t>BRANCH CODE</t>
        </is>
      </c>
      <c r="W5" s="128" t="inlineStr">
        <is>
          <t>BRANCH NAME</t>
        </is>
      </c>
      <c r="X5" s="132" t="inlineStr">
        <is>
          <t>INSTALMENT NO</t>
        </is>
      </c>
      <c r="Y5" s="135" t="inlineStr">
        <is>
          <t>REMARKS</t>
        </is>
      </c>
      <c r="Z5" s="136" t="inlineStr">
        <is>
          <t>REASONING MIS</t>
        </is>
      </c>
      <c r="AA5" s="137" t="inlineStr">
        <is>
          <t>FPR DETAILS</t>
        </is>
      </c>
      <c r="AB5" s="138" t="inlineStr">
        <is>
          <t>Date of Cr</t>
        </is>
      </c>
      <c r="AC5" s="76" t="inlineStr">
        <is>
          <t>Matching1</t>
        </is>
      </c>
      <c r="AD5" s="76" t="inlineStr">
        <is>
          <t>Matching2</t>
        </is>
      </c>
      <c r="AE5" s="74" t="n"/>
    </row>
    <row r="6">
      <c r="A6" s="74" t="inlineStr">
        <is>
          <t>4 to 7 Days</t>
        </is>
      </c>
      <c r="B6" s="74" t="n">
        <v>7</v>
      </c>
      <c r="C6" s="74" t="inlineStr">
        <is>
          <t>Beyond SLA</t>
        </is>
      </c>
      <c r="D6" s="74" t="inlineStr">
        <is>
          <t>Feb_2024</t>
        </is>
      </c>
      <c r="E6" s="74" t="inlineStr">
        <is>
          <t>28-Feb-24</t>
        </is>
      </c>
      <c r="F6" s="74" t="inlineStr">
        <is>
          <t>R2024022848598396</t>
        </is>
      </c>
      <c r="G6" s="74" t="inlineStr">
        <is>
          <t>(RECEIPTS 377585405 )</t>
        </is>
      </c>
      <c r="H6" s="74" t="n">
        <v>377585405</v>
      </c>
      <c r="I6" s="74" t="n"/>
      <c r="J6" s="74" t="inlineStr">
        <is>
          <t>SHADAB MOHD MOMIN</t>
        </is>
      </c>
      <c r="K6" s="74" t="n"/>
      <c r="L6" s="74" t="inlineStr">
        <is>
          <t>ONLINE</t>
        </is>
      </c>
      <c r="M6" s="74" t="inlineStr">
        <is>
          <t>ONLINE</t>
        </is>
      </c>
      <c r="N6" s="283" t="inlineStr">
        <is>
          <t>28-Feb-24</t>
        </is>
      </c>
      <c r="O6" s="74" t="n"/>
      <c r="P6" s="74" t="n"/>
      <c r="Q6" s="74" t="n">
        <v>3650.85</v>
      </c>
      <c r="R6" s="74" t="inlineStr">
        <is>
          <t>DR</t>
        </is>
      </c>
      <c r="S6" s="74" t="inlineStr">
        <is>
          <t>401DPFJZ201325</t>
        </is>
      </c>
      <c r="T6" s="74" t="inlineStr">
        <is>
          <t>405934597891</t>
        </is>
      </c>
      <c r="U6" s="74" t="n">
        <v>2879385131</v>
      </c>
      <c r="V6" s="74" t="n">
        <v>401</v>
      </c>
      <c r="W6" s="74" t="inlineStr">
        <is>
          <t>DELHI</t>
        </is>
      </c>
      <c r="X6" s="74" t="n">
        <v>6</v>
      </c>
      <c r="Y6" s="74" t="inlineStr">
        <is>
          <t>credit not received</t>
        </is>
      </c>
      <c r="Z6" s="74" t="inlineStr">
        <is>
          <t>credit not received</t>
        </is>
      </c>
      <c r="AA6" s="74" t="inlineStr">
        <is>
          <t>service provider</t>
        </is>
      </c>
      <c r="AB6" s="74" t="n"/>
      <c r="AC6" s="74" t="n"/>
      <c r="AD6" s="74" t="n"/>
      <c r="AE6" s="74" t="n"/>
    </row>
    <row r="7">
      <c r="A7" s="74" t="inlineStr">
        <is>
          <t>4 to 7 Days</t>
        </is>
      </c>
      <c r="B7" s="74" t="n">
        <v>7</v>
      </c>
      <c r="C7" s="74" t="inlineStr">
        <is>
          <t>Beyond SLA</t>
        </is>
      </c>
      <c r="D7" s="74" t="inlineStr">
        <is>
          <t>Feb_2024</t>
        </is>
      </c>
      <c r="E7" s="74" t="inlineStr">
        <is>
          <t>28-Feb-24</t>
        </is>
      </c>
      <c r="F7" s="74" t="inlineStr">
        <is>
          <t>R2024022848053542</t>
        </is>
      </c>
      <c r="G7" s="74" t="inlineStr">
        <is>
          <t>(RECEIPTS 384048561 )</t>
        </is>
      </c>
      <c r="H7" s="74" t="n">
        <v>384048561</v>
      </c>
      <c r="I7" s="74" t="n"/>
      <c r="J7" s="74" t="inlineStr">
        <is>
          <t>SARITA BANSHI</t>
        </is>
      </c>
      <c r="K7" s="74" t="n"/>
      <c r="L7" s="74" t="inlineStr">
        <is>
          <t>ONLINE</t>
        </is>
      </c>
      <c r="M7" s="74" t="inlineStr">
        <is>
          <t>ONLINE</t>
        </is>
      </c>
      <c r="N7" s="283" t="inlineStr">
        <is>
          <t>28-Feb-24</t>
        </is>
      </c>
      <c r="O7" s="74" t="n"/>
      <c r="P7" s="74" t="n"/>
      <c r="Q7" s="74" t="n">
        <v>20</v>
      </c>
      <c r="R7" s="74" t="inlineStr">
        <is>
          <t>DR</t>
        </is>
      </c>
      <c r="S7" s="74" t="inlineStr">
        <is>
          <t>G66RDDKH178996</t>
        </is>
      </c>
      <c r="T7" s="74" t="inlineStr">
        <is>
          <t>405934190270</t>
        </is>
      </c>
      <c r="U7" s="74" t="n">
        <v>2879244884</v>
      </c>
      <c r="V7" s="74" t="inlineStr">
        <is>
          <t>G66</t>
        </is>
      </c>
      <c r="W7" s="74" t="inlineStr">
        <is>
          <t>JAMAI</t>
        </is>
      </c>
      <c r="X7" s="74" t="n"/>
      <c r="Y7" s="74" t="inlineStr">
        <is>
          <t>credit not received</t>
        </is>
      </c>
      <c r="Z7" s="74" t="inlineStr">
        <is>
          <t>credit not received</t>
        </is>
      </c>
      <c r="AA7" s="74" t="inlineStr">
        <is>
          <t>service provider</t>
        </is>
      </c>
      <c r="AB7" s="74" t="n"/>
      <c r="AC7" s="74" t="n"/>
      <c r="AD7" s="74" t="n"/>
      <c r="AE7" s="74" t="n"/>
    </row>
    <row r="8">
      <c r="A8" s="74" t="inlineStr">
        <is>
          <t>4 to 7 Days</t>
        </is>
      </c>
      <c r="B8" s="74" t="n">
        <v>7</v>
      </c>
      <c r="C8" s="74" t="inlineStr">
        <is>
          <t>Beyond SLA</t>
        </is>
      </c>
      <c r="D8" s="74" t="inlineStr">
        <is>
          <t>Feb_2024</t>
        </is>
      </c>
      <c r="E8" s="74" t="inlineStr">
        <is>
          <t>28-Feb-24</t>
        </is>
      </c>
      <c r="F8" s="74" t="inlineStr">
        <is>
          <t>R2024022848378095</t>
        </is>
      </c>
      <c r="G8" s="74" t="inlineStr">
        <is>
          <t>(RECEIPTS 385942929 )</t>
        </is>
      </c>
      <c r="H8" s="74" t="n">
        <v>385942929</v>
      </c>
      <c r="I8" s="74" t="n"/>
      <c r="J8" s="74" t="inlineStr">
        <is>
          <t>Brushaba Padhan</t>
        </is>
      </c>
      <c r="K8" s="74" t="n"/>
      <c r="L8" s="74" t="inlineStr">
        <is>
          <t>ONLINE</t>
        </is>
      </c>
      <c r="M8" s="74" t="inlineStr">
        <is>
          <t>ONLINE</t>
        </is>
      </c>
      <c r="N8" s="283" t="inlineStr">
        <is>
          <t>28-Feb-24</t>
        </is>
      </c>
      <c r="O8" s="74" t="n"/>
      <c r="P8" s="74" t="n"/>
      <c r="Q8" s="74" t="n">
        <v>1467</v>
      </c>
      <c r="R8" s="74" t="inlineStr">
        <is>
          <t>DR</t>
        </is>
      </c>
      <c r="S8" s="74" t="inlineStr">
        <is>
          <t>12CLRDKJ474740</t>
        </is>
      </c>
      <c r="T8" s="74" t="inlineStr">
        <is>
          <t>405933098138</t>
        </is>
      </c>
      <c r="U8" s="74" t="n">
        <v>2879016563</v>
      </c>
      <c r="V8" s="74" t="inlineStr">
        <is>
          <t>12C</t>
        </is>
      </c>
      <c r="W8" s="74" t="inlineStr">
        <is>
          <t>BINKA</t>
        </is>
      </c>
      <c r="X8" s="74" t="n"/>
      <c r="Y8" s="74" t="inlineStr">
        <is>
          <t>credit not received</t>
        </is>
      </c>
      <c r="Z8" s="74" t="inlineStr">
        <is>
          <t>credit not received</t>
        </is>
      </c>
      <c r="AA8" s="74" t="inlineStr">
        <is>
          <t>service provider</t>
        </is>
      </c>
      <c r="AB8" s="74" t="n"/>
      <c r="AC8" s="74" t="n"/>
      <c r="AD8" s="74" t="n"/>
      <c r="AE8" s="74" t="n"/>
    </row>
    <row r="9">
      <c r="A9" s="74" t="inlineStr">
        <is>
          <t>4 to 7 Days</t>
        </is>
      </c>
      <c r="B9" s="74" t="n">
        <v>7</v>
      </c>
      <c r="C9" s="74" t="inlineStr">
        <is>
          <t>Beyond SLA</t>
        </is>
      </c>
      <c r="D9" s="74" t="inlineStr">
        <is>
          <t>Feb_2024</t>
        </is>
      </c>
      <c r="E9" s="74" t="inlineStr">
        <is>
          <t>28-Feb-24</t>
        </is>
      </c>
      <c r="F9" s="74" t="inlineStr">
        <is>
          <t>R2024022848454308</t>
        </is>
      </c>
      <c r="G9" s="74" t="inlineStr">
        <is>
          <t>(RECEIPTS 370746411 )</t>
        </is>
      </c>
      <c r="H9" s="74" t="n">
        <v>370746411</v>
      </c>
      <c r="I9" s="74" t="n"/>
      <c r="J9" s="74" t="inlineStr">
        <is>
          <t>PITAMBAR PADHAN</t>
        </is>
      </c>
      <c r="K9" s="74" t="n"/>
      <c r="L9" s="74" t="inlineStr">
        <is>
          <t>ONLINE</t>
        </is>
      </c>
      <c r="M9" s="74" t="inlineStr">
        <is>
          <t>ONLINE</t>
        </is>
      </c>
      <c r="N9" s="283" t="inlineStr">
        <is>
          <t>28-Feb-24</t>
        </is>
      </c>
      <c r="O9" s="74" t="n"/>
      <c r="P9" s="74" t="n"/>
      <c r="Q9" s="74" t="n">
        <v>1290</v>
      </c>
      <c r="R9" s="74" t="inlineStr">
        <is>
          <t>DR</t>
        </is>
      </c>
      <c r="S9" s="74" t="inlineStr">
        <is>
          <t>U43RCDJR388819</t>
        </is>
      </c>
      <c r="T9" s="74" t="inlineStr">
        <is>
          <t>405932738391</t>
        </is>
      </c>
      <c r="U9" s="74" t="n">
        <v>2878917940</v>
      </c>
      <c r="V9" s="74" t="inlineStr">
        <is>
          <t>U43</t>
        </is>
      </c>
      <c r="W9" s="74" t="inlineStr">
        <is>
          <t>BARGARH</t>
        </is>
      </c>
      <c r="X9" s="74" t="n"/>
      <c r="Y9" s="74" t="inlineStr">
        <is>
          <t>credit not received</t>
        </is>
      </c>
      <c r="Z9" s="74" t="inlineStr">
        <is>
          <t>credit not received</t>
        </is>
      </c>
      <c r="AA9" s="74" t="inlineStr">
        <is>
          <t>service provider</t>
        </is>
      </c>
      <c r="AB9" s="74" t="n"/>
      <c r="AC9" s="74" t="n"/>
      <c r="AD9" s="74" t="n"/>
      <c r="AE9" s="74" t="n"/>
    </row>
    <row r="10">
      <c r="A10" s="74" t="inlineStr">
        <is>
          <t>4 to 7 Days</t>
        </is>
      </c>
      <c r="B10" s="74" t="n">
        <v>7</v>
      </c>
      <c r="C10" s="74" t="inlineStr">
        <is>
          <t>Beyond SLA</t>
        </is>
      </c>
      <c r="D10" s="74" t="inlineStr">
        <is>
          <t>Feb_2024</t>
        </is>
      </c>
      <c r="E10" s="283" t="inlineStr">
        <is>
          <t>28-Feb-24</t>
        </is>
      </c>
      <c r="F10" s="74" t="n">
        <v>600035204</v>
      </c>
      <c r="G10" s="74" t="inlineStr">
        <is>
          <t>PENNANT</t>
        </is>
      </c>
      <c r="H10" s="74" t="n"/>
      <c r="I10" s="74" t="n"/>
      <c r="J10" s="74" t="inlineStr">
        <is>
          <t>MS AMAL LAKSHMAN</t>
        </is>
      </c>
      <c r="K10" s="74" t="n"/>
      <c r="L10" s="74" t="n"/>
      <c r="M10" s="74" t="n"/>
      <c r="N10" s="283" t="inlineStr">
        <is>
          <t>28-Feb-24</t>
        </is>
      </c>
      <c r="O10" s="74" t="n"/>
      <c r="P10" s="74" t="n"/>
      <c r="Q10" s="74" t="n">
        <v>1860</v>
      </c>
      <c r="R10" s="74" t="inlineStr">
        <is>
          <t>DR</t>
        </is>
      </c>
      <c r="S10" s="74" t="inlineStr">
        <is>
          <t>PW82PPS6331473</t>
        </is>
      </c>
      <c r="T10" s="74" t="inlineStr">
        <is>
          <t>405955058006</t>
        </is>
      </c>
      <c r="U10" s="74" t="n">
        <v>257678587</v>
      </c>
      <c r="V10" s="74" t="n">
        <v>4874</v>
      </c>
      <c r="W10" s="74" t="inlineStr">
        <is>
          <t>MEMARI</t>
        </is>
      </c>
      <c r="X10" s="74" t="n"/>
      <c r="Y10" s="74" t="inlineStr">
        <is>
          <t>credit not received</t>
        </is>
      </c>
      <c r="Z10" s="74" t="inlineStr">
        <is>
          <t>credit not received</t>
        </is>
      </c>
      <c r="AA10" s="74" t="inlineStr">
        <is>
          <t>service provider</t>
        </is>
      </c>
      <c r="AB10" s="74" t="n"/>
      <c r="AC10" s="74" t="n"/>
      <c r="AD10" s="74" t="n"/>
      <c r="AE10" s="74" t="n"/>
    </row>
    <row r="11">
      <c r="A11" s="74" t="inlineStr">
        <is>
          <t>4 to 7 Days</t>
        </is>
      </c>
      <c r="B11" s="74" t="n">
        <v>7</v>
      </c>
      <c r="C11" s="74" t="inlineStr">
        <is>
          <t>Beyond SLA</t>
        </is>
      </c>
      <c r="D11" s="74" t="inlineStr">
        <is>
          <t>Feb_2024</t>
        </is>
      </c>
      <c r="E11" s="283" t="inlineStr">
        <is>
          <t>28-Feb-24</t>
        </is>
      </c>
      <c r="F11" s="74" t="n">
        <v>599951291</v>
      </c>
      <c r="G11" s="74" t="inlineStr">
        <is>
          <t>PENNANT</t>
        </is>
      </c>
      <c r="H11" s="74" t="n"/>
      <c r="I11" s="74" t="n"/>
      <c r="J11" s="74" t="inlineStr">
        <is>
          <t>SRIRAM S</t>
        </is>
      </c>
      <c r="K11" s="74" t="n"/>
      <c r="L11" s="74" t="n"/>
      <c r="M11" s="74" t="n"/>
      <c r="N11" s="283" t="inlineStr">
        <is>
          <t>28-Feb-24</t>
        </is>
      </c>
      <c r="O11" s="74" t="n"/>
      <c r="P11" s="74" t="n"/>
      <c r="Q11" s="74" t="n">
        <v>17268</v>
      </c>
      <c r="R11" s="74" t="inlineStr">
        <is>
          <t>DR</t>
        </is>
      </c>
      <c r="S11" s="74" t="inlineStr">
        <is>
          <t>4H8PLTHW858125</t>
        </is>
      </c>
      <c r="T11" s="74" t="inlineStr">
        <is>
          <t>405919515650</t>
        </is>
      </c>
      <c r="U11" s="74" t="n">
        <v>257646358</v>
      </c>
      <c r="V11" s="74" t="n">
        <v>272</v>
      </c>
      <c r="W11" s="74" t="inlineStr">
        <is>
          <t>CHENGALPATTU</t>
        </is>
      </c>
      <c r="X11" s="74" t="n"/>
      <c r="Y11" s="74" t="inlineStr">
        <is>
          <t>credit not received</t>
        </is>
      </c>
      <c r="Z11" s="74" t="inlineStr">
        <is>
          <t>credit not received</t>
        </is>
      </c>
      <c r="AA11" s="74" t="inlineStr">
        <is>
          <t>service provider</t>
        </is>
      </c>
      <c r="AB11" s="74" t="n"/>
      <c r="AC11" s="74" t="n"/>
      <c r="AD11" s="74" t="n"/>
      <c r="AE11" s="74" t="n"/>
    </row>
    <row r="12">
      <c r="A12" s="74" t="inlineStr">
        <is>
          <t>4 to 7 Days</t>
        </is>
      </c>
      <c r="B12" s="74" t="n">
        <v>7</v>
      </c>
      <c r="C12" s="74" t="inlineStr">
        <is>
          <t>Beyond SLA</t>
        </is>
      </c>
      <c r="D12" s="74" t="inlineStr">
        <is>
          <t>Feb_2024</t>
        </is>
      </c>
      <c r="E12" s="283" t="inlineStr">
        <is>
          <t>28-Feb-24</t>
        </is>
      </c>
      <c r="F12" s="74" t="n">
        <v>600022554</v>
      </c>
      <c r="G12" s="74" t="inlineStr">
        <is>
          <t>PENNANT</t>
        </is>
      </c>
      <c r="H12" s="74" t="n"/>
      <c r="I12" s="74" t="n"/>
      <c r="J12" s="74" t="inlineStr">
        <is>
          <t>FIECAM INFRA PRIVATE LIMITED</t>
        </is>
      </c>
      <c r="K12" s="74" t="n"/>
      <c r="L12" s="74" t="n"/>
      <c r="M12" s="74" t="n"/>
      <c r="N12" s="283" t="inlineStr">
        <is>
          <t>28-Feb-24</t>
        </is>
      </c>
      <c r="O12" s="74" t="n"/>
      <c r="P12" s="74" t="n"/>
      <c r="Q12" s="74" t="n">
        <v>10534</v>
      </c>
      <c r="R12" s="74" t="inlineStr">
        <is>
          <t>DR</t>
        </is>
      </c>
      <c r="S12" s="74" t="inlineStr">
        <is>
          <t>402HFNGH603755</t>
        </is>
      </c>
      <c r="T12" s="74" t="inlineStr">
        <is>
          <t>405933524078</t>
        </is>
      </c>
      <c r="U12" s="74" t="n">
        <v>257673745</v>
      </c>
      <c r="V12" s="74" t="n">
        <v>320</v>
      </c>
      <c r="W12" s="74" t="inlineStr">
        <is>
          <t>PUNE</t>
        </is>
      </c>
      <c r="X12" s="74" t="n"/>
      <c r="Y12" s="74" t="inlineStr">
        <is>
          <t>credit not received</t>
        </is>
      </c>
      <c r="Z12" s="74" t="inlineStr">
        <is>
          <t>credit not received</t>
        </is>
      </c>
      <c r="AA12" s="74" t="inlineStr">
        <is>
          <t>service provider</t>
        </is>
      </c>
      <c r="AB12" s="74" t="n"/>
      <c r="AC12" s="74" t="n"/>
      <c r="AD12" s="74" t="n"/>
      <c r="AE12" s="74" t="n"/>
    </row>
    <row r="13">
      <c r="A13" s="74" t="inlineStr">
        <is>
          <t>4 to 7 Days</t>
        </is>
      </c>
      <c r="B13" s="74" t="n">
        <v>7</v>
      </c>
      <c r="C13" s="74" t="inlineStr">
        <is>
          <t>Beyond SLA</t>
        </is>
      </c>
      <c r="D13" s="74" t="inlineStr">
        <is>
          <t>Feb_2024</t>
        </is>
      </c>
      <c r="E13" s="283" t="inlineStr">
        <is>
          <t>28-Feb-24</t>
        </is>
      </c>
      <c r="F13" s="74" t="n">
        <v>600080050</v>
      </c>
      <c r="G13" s="74" t="inlineStr">
        <is>
          <t>PENNANT</t>
        </is>
      </c>
      <c r="H13" s="74" t="n"/>
      <c r="I13" s="74" t="n"/>
      <c r="J13" s="74" t="inlineStr">
        <is>
          <t>RANJEET GOPAL PRASAD</t>
        </is>
      </c>
      <c r="K13" s="74" t="n"/>
      <c r="L13" s="74" t="n"/>
      <c r="M13" s="74" t="n"/>
      <c r="N13" s="283" t="inlineStr">
        <is>
          <t>28-Feb-24</t>
        </is>
      </c>
      <c r="O13" s="74" t="n"/>
      <c r="P13" s="74" t="n"/>
      <c r="Q13" s="74" t="n">
        <v>9434</v>
      </c>
      <c r="R13" s="74" t="inlineStr">
        <is>
          <t>DR</t>
        </is>
      </c>
      <c r="S13" s="74" t="inlineStr">
        <is>
          <t>P405PSP2404990</t>
        </is>
      </c>
      <c r="T13" s="74" t="inlineStr">
        <is>
          <t>405965290829</t>
        </is>
      </c>
      <c r="U13" s="74" t="n">
        <v>257699309</v>
      </c>
      <c r="V13" s="74" t="n">
        <v>323</v>
      </c>
      <c r="W13" s="74" t="inlineStr">
        <is>
          <t>MUMBAI</t>
        </is>
      </c>
      <c r="X13" s="74" t="n"/>
      <c r="Y13" s="74" t="inlineStr">
        <is>
          <t>credit not received</t>
        </is>
      </c>
      <c r="Z13" s="74" t="inlineStr">
        <is>
          <t>credit not received</t>
        </is>
      </c>
      <c r="AA13" s="74" t="inlineStr">
        <is>
          <t>service provider</t>
        </is>
      </c>
      <c r="AB13" s="74" t="n"/>
      <c r="AC13" s="74" t="n"/>
      <c r="AD13" s="74" t="n"/>
      <c r="AE13" s="74" t="n"/>
    </row>
    <row r="14">
      <c r="A14" s="74" t="inlineStr">
        <is>
          <t>4 to 7 Days</t>
        </is>
      </c>
      <c r="B14" s="74" t="n">
        <v>7</v>
      </c>
      <c r="C14" s="74" t="inlineStr">
        <is>
          <t>Beyond SLA</t>
        </is>
      </c>
      <c r="D14" s="74" t="inlineStr">
        <is>
          <t>Feb_2024</t>
        </is>
      </c>
      <c r="E14" s="283" t="inlineStr">
        <is>
          <t>28-Feb-24</t>
        </is>
      </c>
      <c r="F14" s="74" t="n">
        <v>600074214</v>
      </c>
      <c r="G14" s="74" t="inlineStr">
        <is>
          <t>PENNANT</t>
        </is>
      </c>
      <c r="H14" s="74" t="n"/>
      <c r="I14" s="74" t="n"/>
      <c r="J14" s="74" t="inlineStr">
        <is>
          <t>TECHNOLUBES INTERNATIONAL PRIVATE LIMITED</t>
        </is>
      </c>
      <c r="K14" s="74" t="n"/>
      <c r="L14" s="74" t="n"/>
      <c r="M14" s="74" t="n"/>
      <c r="N14" s="283" t="inlineStr">
        <is>
          <t>28-Feb-24</t>
        </is>
      </c>
      <c r="O14" s="74" t="n"/>
      <c r="P14" s="74" t="n"/>
      <c r="Q14" s="74" t="n">
        <v>8883</v>
      </c>
      <c r="R14" s="74" t="inlineStr">
        <is>
          <t>DR</t>
        </is>
      </c>
      <c r="S14" s="74" t="inlineStr">
        <is>
          <t>456HFBFY775691</t>
        </is>
      </c>
      <c r="T14" s="74" t="inlineStr">
        <is>
          <t>405964208248</t>
        </is>
      </c>
      <c r="U14" s="74" t="n">
        <v>257696576</v>
      </c>
      <c r="V14" s="74" t="n">
        <v>412</v>
      </c>
      <c r="W14" s="74" t="inlineStr">
        <is>
          <t>LUCKNOW</t>
        </is>
      </c>
      <c r="X14" s="74" t="n"/>
      <c r="Y14" s="74" t="inlineStr">
        <is>
          <t>credit not received</t>
        </is>
      </c>
      <c r="Z14" s="74" t="inlineStr">
        <is>
          <t>credit not received</t>
        </is>
      </c>
      <c r="AA14" s="74" t="inlineStr">
        <is>
          <t>service provider</t>
        </is>
      </c>
      <c r="AB14" s="74" t="n"/>
      <c r="AC14" s="74" t="n"/>
      <c r="AD14" s="74" t="n"/>
      <c r="AE14" s="74" t="n"/>
    </row>
    <row r="15">
      <c r="A15" s="74" t="inlineStr">
        <is>
          <t>4 to 7 Days</t>
        </is>
      </c>
      <c r="B15" s="74" t="n">
        <v>7</v>
      </c>
      <c r="C15" s="74" t="inlineStr">
        <is>
          <t>Beyond SLA</t>
        </is>
      </c>
      <c r="D15" s="74" t="inlineStr">
        <is>
          <t>Feb_2024</t>
        </is>
      </c>
      <c r="E15" s="283" t="inlineStr">
        <is>
          <t>28-Feb-24</t>
        </is>
      </c>
      <c r="F15" s="74" t="n">
        <v>599950286</v>
      </c>
      <c r="G15" s="74" t="inlineStr">
        <is>
          <t>PENNANT</t>
        </is>
      </c>
      <c r="H15" s="74" t="n"/>
      <c r="I15" s="74" t="n"/>
      <c r="J15" s="74" t="inlineStr">
        <is>
          <t>CITY STEEL</t>
        </is>
      </c>
      <c r="K15" s="74" t="n"/>
      <c r="L15" s="74" t="n"/>
      <c r="M15" s="74" t="n"/>
      <c r="N15" s="283" t="inlineStr">
        <is>
          <t>28-Feb-24</t>
        </is>
      </c>
      <c r="O15" s="74" t="n"/>
      <c r="P15" s="74" t="n"/>
      <c r="Q15" s="74" t="n">
        <v>12000</v>
      </c>
      <c r="R15" s="74" t="inlineStr">
        <is>
          <t>DR</t>
        </is>
      </c>
      <c r="S15" s="74" t="inlineStr">
        <is>
          <t>P594PPS5046360</t>
        </is>
      </c>
      <c r="T15" s="74" t="inlineStr">
        <is>
          <t>405971551765</t>
        </is>
      </c>
      <c r="U15" s="74" t="n">
        <v>257646086</v>
      </c>
      <c r="V15" s="74" t="n">
        <v>189</v>
      </c>
      <c r="W15" s="74" t="inlineStr">
        <is>
          <t>RANCHI</t>
        </is>
      </c>
      <c r="X15" s="74" t="n"/>
      <c r="Y15" s="74" t="inlineStr">
        <is>
          <t>credit not received</t>
        </is>
      </c>
      <c r="Z15" s="74" t="inlineStr">
        <is>
          <t>credit not received</t>
        </is>
      </c>
      <c r="AA15" s="74" t="inlineStr">
        <is>
          <t>service provider</t>
        </is>
      </c>
      <c r="AB15" s="74" t="n"/>
      <c r="AC15" s="74" t="n"/>
      <c r="AD15" s="74" t="n"/>
      <c r="AE15" s="74" t="n"/>
    </row>
    <row r="16">
      <c r="A16" s="74" t="inlineStr">
        <is>
          <t>4 to 7 Days</t>
        </is>
      </c>
      <c r="B16" s="74" t="n">
        <v>7</v>
      </c>
      <c r="C16" s="74" t="inlineStr">
        <is>
          <t>Beyond SLA</t>
        </is>
      </c>
      <c r="D16" s="74" t="inlineStr">
        <is>
          <t>Feb_2024</t>
        </is>
      </c>
      <c r="E16" s="283" t="inlineStr">
        <is>
          <t>28-Feb-24</t>
        </is>
      </c>
      <c r="F16" s="74" t="n">
        <v>600073001</v>
      </c>
      <c r="G16" s="74" t="inlineStr">
        <is>
          <t>PENNANT</t>
        </is>
      </c>
      <c r="H16" s="74" t="n"/>
      <c r="I16" s="74" t="n"/>
      <c r="J16" s="74" t="inlineStr">
        <is>
          <t>Mohmmad Athar Chougle</t>
        </is>
      </c>
      <c r="K16" s="74" t="n"/>
      <c r="L16" s="74" t="n"/>
      <c r="M16" s="74" t="n"/>
      <c r="N16" s="283" t="inlineStr">
        <is>
          <t>28-Feb-24</t>
        </is>
      </c>
      <c r="O16" s="74" t="n"/>
      <c r="P16" s="74" t="n"/>
      <c r="Q16" s="74" t="n">
        <v>15594</v>
      </c>
      <c r="R16" s="74" t="inlineStr">
        <is>
          <t>DR</t>
        </is>
      </c>
      <c r="S16" s="74" t="inlineStr">
        <is>
          <t>P405DHP1257787</t>
        </is>
      </c>
      <c r="T16" s="74" t="inlineStr">
        <is>
          <t>405963939050</t>
        </is>
      </c>
      <c r="U16" s="74" t="n">
        <v>257695842</v>
      </c>
      <c r="V16" s="74" t="n">
        <v>323</v>
      </c>
      <c r="W16" s="74" t="inlineStr">
        <is>
          <t>MUMBAI</t>
        </is>
      </c>
      <c r="X16" s="74" t="n"/>
      <c r="Y16" s="74" t="inlineStr">
        <is>
          <t>credit not received</t>
        </is>
      </c>
      <c r="Z16" s="74" t="inlineStr">
        <is>
          <t>credit not received</t>
        </is>
      </c>
      <c r="AA16" s="74" t="inlineStr">
        <is>
          <t>service provider</t>
        </is>
      </c>
      <c r="AB16" s="74" t="n"/>
      <c r="AC16" s="74" t="n"/>
      <c r="AD16" s="74" t="n"/>
      <c r="AE16" s="74" t="n"/>
    </row>
    <row r="17">
      <c r="A17" s="74" t="inlineStr">
        <is>
          <t>4 to 7 Days</t>
        </is>
      </c>
      <c r="B17" s="74" t="n">
        <v>7</v>
      </c>
      <c r="C17" s="74" t="inlineStr">
        <is>
          <t>Beyond SLA</t>
        </is>
      </c>
      <c r="D17" s="74" t="inlineStr">
        <is>
          <t>Feb_2024</t>
        </is>
      </c>
      <c r="E17" s="283" t="inlineStr">
        <is>
          <t>28-Feb-24</t>
        </is>
      </c>
      <c r="F17" s="74" t="n">
        <v>600112927</v>
      </c>
      <c r="G17" s="74" t="inlineStr">
        <is>
          <t>PENNANT</t>
        </is>
      </c>
      <c r="H17" s="74" t="n"/>
      <c r="I17" s="74" t="n"/>
      <c r="J17" s="74" t="inlineStr">
        <is>
          <t>VIKASH MEHRA</t>
        </is>
      </c>
      <c r="K17" s="74" t="n"/>
      <c r="L17" s="74" t="n"/>
      <c r="M17" s="74" t="n"/>
      <c r="N17" s="283" t="inlineStr">
        <is>
          <t>28-Feb-24</t>
        </is>
      </c>
      <c r="O17" s="74" t="n"/>
      <c r="P17" s="74" t="n"/>
      <c r="Q17" s="74" t="n">
        <v>5397</v>
      </c>
      <c r="R17" s="74" t="inlineStr">
        <is>
          <t>DR</t>
        </is>
      </c>
      <c r="S17" s="74" t="inlineStr">
        <is>
          <t>405CTPFY788877</t>
        </is>
      </c>
      <c r="T17" s="74" t="inlineStr">
        <is>
          <t>405972681322</t>
        </is>
      </c>
      <c r="U17" s="74" t="n">
        <v>257715978</v>
      </c>
      <c r="V17" s="74" t="n">
        <v>323</v>
      </c>
      <c r="W17" s="74" t="inlineStr">
        <is>
          <t>MUMBAI</t>
        </is>
      </c>
      <c r="X17" s="74" t="n"/>
      <c r="Y17" s="74" t="inlineStr">
        <is>
          <t>credit not received</t>
        </is>
      </c>
      <c r="Z17" s="74" t="inlineStr">
        <is>
          <t>credit not received</t>
        </is>
      </c>
      <c r="AA17" s="74" t="inlineStr">
        <is>
          <t>service provider</t>
        </is>
      </c>
      <c r="AB17" s="74" t="n"/>
      <c r="AC17" s="74" t="n"/>
      <c r="AD17" s="74" t="n"/>
      <c r="AE17" s="74" t="n"/>
    </row>
    <row r="18">
      <c r="A18" s="74" t="inlineStr">
        <is>
          <t>4 to 7 Days</t>
        </is>
      </c>
      <c r="B18" s="74" t="n">
        <v>7</v>
      </c>
      <c r="C18" s="74" t="inlineStr">
        <is>
          <t>Beyond SLA</t>
        </is>
      </c>
      <c r="D18" s="74" t="inlineStr">
        <is>
          <t>Feb_2024</t>
        </is>
      </c>
      <c r="E18" s="283" t="inlineStr">
        <is>
          <t>28-Feb-24</t>
        </is>
      </c>
      <c r="F18" s="74" t="n">
        <v>600081120</v>
      </c>
      <c r="G18" s="74" t="inlineStr">
        <is>
          <t>PENNANT</t>
        </is>
      </c>
      <c r="H18" s="74" t="n"/>
      <c r="I18" s="74" t="n"/>
      <c r="J18" s="74" t="inlineStr">
        <is>
          <t>SRINIVAS LINGAYY</t>
        </is>
      </c>
      <c r="K18" s="74" t="n"/>
      <c r="L18" s="74" t="n"/>
      <c r="M18" s="74" t="n"/>
      <c r="N18" s="283" t="inlineStr">
        <is>
          <t>28-Feb-24</t>
        </is>
      </c>
      <c r="O18" s="74" t="n"/>
      <c r="P18" s="74" t="n"/>
      <c r="Q18" s="74" t="n">
        <v>10600</v>
      </c>
      <c r="R18" s="74" t="inlineStr">
        <is>
          <t>DR</t>
        </is>
      </c>
      <c r="S18" s="74" t="inlineStr">
        <is>
          <t>P405PPL6767962</t>
        </is>
      </c>
      <c r="T18" s="74" t="inlineStr">
        <is>
          <t>405904945389</t>
        </is>
      </c>
      <c r="U18" s="74" t="n">
        <v>257700133</v>
      </c>
      <c r="V18" s="74" t="n">
        <v>323</v>
      </c>
      <c r="W18" s="74" t="inlineStr">
        <is>
          <t>MUMBAI</t>
        </is>
      </c>
      <c r="X18" s="74" t="n"/>
      <c r="Y18" s="74" t="inlineStr">
        <is>
          <t>credit not received</t>
        </is>
      </c>
      <c r="Z18" s="74" t="inlineStr">
        <is>
          <t>credit not received</t>
        </is>
      </c>
      <c r="AA18" s="74" t="inlineStr">
        <is>
          <t>service provider</t>
        </is>
      </c>
      <c r="AB18" s="74" t="n"/>
      <c r="AC18" s="74" t="n"/>
      <c r="AD18" s="74" t="n"/>
      <c r="AE18" s="74" t="n"/>
    </row>
    <row r="19">
      <c r="A19" s="74" t="n"/>
      <c r="B19" s="74" t="n"/>
      <c r="C19" s="74" t="n"/>
      <c r="D19" s="74" t="n"/>
      <c r="E19" s="74" t="n"/>
      <c r="F19" s="74" t="n"/>
      <c r="G19" s="74" t="n"/>
      <c r="H19" s="74" t="n"/>
      <c r="I19" s="74" t="n"/>
      <c r="J19" s="74" t="n"/>
      <c r="K19" s="74" t="n"/>
      <c r="L19" s="74" t="n"/>
      <c r="M19" s="74" t="n"/>
      <c r="N19" s="74" t="n"/>
      <c r="O19" s="74" t="n"/>
      <c r="P19" s="74" t="n"/>
      <c r="Q19" s="74" t="n"/>
      <c r="R19" s="74" t="n"/>
      <c r="S19" s="74" t="n"/>
      <c r="T19" s="74" t="n"/>
      <c r="U19" s="74" t="n"/>
      <c r="V19" s="74" t="n"/>
      <c r="W19" s="74" t="n"/>
      <c r="X19" s="74" t="n"/>
      <c r="Y19" s="74" t="n"/>
      <c r="Z19" s="74" t="n"/>
      <c r="AA19" s="74" t="n"/>
      <c r="AB19" s="74" t="n"/>
      <c r="AC19" s="74" t="n"/>
      <c r="AD19" s="74" t="n"/>
      <c r="AE19" s="74" t="n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 codeName="Sheet31">
    <outlinePr summaryBelow="1" summaryRight="1"/>
    <pageSetUpPr/>
  </sheetPr>
  <dimension ref="A1:AD15"/>
  <sheetViews>
    <sheetView zoomScaleNormal="100" workbookViewId="0">
      <pane ySplit="5" topLeftCell="A6" activePane="bottomLeft" state="frozen"/>
      <selection activeCell="T26" sqref="A1:AE27"/>
      <selection pane="bottomLeft" activeCell="G14" sqref="G14"/>
    </sheetView>
  </sheetViews>
  <sheetFormatPr baseColWidth="8" defaultColWidth="9.140625" defaultRowHeight="15" outlineLevelCol="0"/>
  <cols>
    <col width="11.5703125" bestFit="1" customWidth="1" style="1" min="1" max="1"/>
    <col width="9.7109375" bestFit="1" customWidth="1" style="1" min="2" max="2"/>
    <col width="11.28515625" customWidth="1" style="1" min="3" max="3"/>
    <col width="9.7109375" bestFit="1" customWidth="1" style="1" min="4" max="4"/>
    <col width="10.42578125" bestFit="1" customWidth="1" style="6" min="5" max="5"/>
    <col width="18.28515625" bestFit="1" customWidth="1" style="1" min="6" max="6"/>
    <col width="92.28515625" bestFit="1" customWidth="1" style="8" min="7" max="7"/>
    <col width="10.85546875" customWidth="1" style="2" min="8" max="8"/>
    <col width="7.28515625" bestFit="1" customWidth="1" style="2" min="9" max="9"/>
    <col width="29.42578125" bestFit="1" customWidth="1" style="1" min="10" max="10"/>
    <col width="16.140625" customWidth="1" style="2" min="11" max="11"/>
    <col width="9.7109375" bestFit="1" customWidth="1" style="2" min="12" max="12"/>
    <col width="11.140625" bestFit="1" customWidth="1" style="2" min="13" max="13"/>
    <col width="12.42578125" customWidth="1" style="3" min="14" max="14"/>
    <col width="9.140625" customWidth="1" style="2" min="15" max="15"/>
    <col width="10.140625" bestFit="1" customWidth="1" style="2" min="16" max="16"/>
    <col width="10" bestFit="1" customWidth="1" style="5" min="17" max="17"/>
    <col width="7.140625" bestFit="1" customWidth="1" style="5" min="18" max="18"/>
    <col width="15.28515625" bestFit="1" customWidth="1" style="4" min="19" max="19"/>
    <col width="15.7109375" bestFit="1" customWidth="1" style="4" min="20" max="20"/>
    <col width="11" bestFit="1" customWidth="1" style="4" min="21" max="21"/>
    <col width="13.85546875" customWidth="1" style="2" min="22" max="22"/>
    <col width="14.5703125" bestFit="1" customWidth="1" style="2" min="23" max="23"/>
    <col width="15.85546875" customWidth="1" style="2" min="24" max="24"/>
    <col width="33.85546875" bestFit="1" customWidth="1" style="2" min="25" max="25"/>
    <col width="33.85546875" bestFit="1" customWidth="1" style="277" min="26" max="26"/>
    <col width="11.7109375" bestFit="1" customWidth="1" style="2" min="27" max="27"/>
    <col width="9.7109375" bestFit="1" customWidth="1" style="2" min="28" max="28"/>
    <col width="8.42578125" bestFit="1" customWidth="1" style="2" min="29" max="30"/>
    <col width="9.140625" customWidth="1" style="2" min="31" max="32"/>
    <col width="9.140625" customWidth="1" style="2" min="33" max="16384"/>
  </cols>
  <sheetData>
    <row r="1" customFormat="1" s="1">
      <c r="A1" s="182" t="inlineStr">
        <is>
          <t>Start Month</t>
        </is>
      </c>
      <c r="B1" s="278">
        <f>'TOP SHEET'!$J$5</f>
        <v/>
      </c>
      <c r="C1" s="74" t="n"/>
      <c r="D1" s="74" t="n"/>
      <c r="E1" s="6" t="n"/>
      <c r="F1" s="74" t="n"/>
      <c r="G1" s="6" t="n"/>
      <c r="H1" s="6" t="n"/>
      <c r="I1" s="6" t="n"/>
      <c r="J1" s="7" t="n"/>
      <c r="K1" s="99" t="inlineStr">
        <is>
          <t>LEDGER</t>
        </is>
      </c>
      <c r="L1" s="100" t="inlineStr">
        <is>
          <t>COUNT</t>
        </is>
      </c>
      <c r="M1" s="100" t="inlineStr">
        <is>
          <t>VALUE</t>
        </is>
      </c>
      <c r="N1" s="116" t="n"/>
      <c r="O1" s="74" t="n"/>
      <c r="P1" s="74" t="n"/>
      <c r="Q1" s="183" t="n"/>
      <c r="R1" s="183" t="n"/>
      <c r="S1" s="184" t="n"/>
      <c r="T1" s="184" t="n"/>
      <c r="U1" s="184" t="n"/>
      <c r="V1" s="6" t="n"/>
      <c r="W1" s="6" t="n"/>
      <c r="X1" s="6" t="n"/>
      <c r="Y1" s="74" t="n"/>
      <c r="Z1" s="6" t="n"/>
      <c r="AA1" s="74" t="n"/>
      <c r="AB1" s="74" t="n"/>
      <c r="AC1" s="74" t="n"/>
      <c r="AD1" s="74" t="n"/>
    </row>
    <row r="2" customFormat="1" s="1">
      <c r="A2" s="185" t="inlineStr">
        <is>
          <t>Recon Date</t>
        </is>
      </c>
      <c r="B2" s="279">
        <f>'TOP SHEET'!$D$2</f>
        <v/>
      </c>
      <c r="C2" s="74" t="n"/>
      <c r="D2" s="74" t="n"/>
      <c r="E2" s="6" t="n"/>
      <c r="F2" s="74" t="n"/>
      <c r="G2" s="6" t="n"/>
      <c r="H2" s="6" t="n"/>
      <c r="I2" s="6" t="n"/>
      <c r="J2" s="7" t="n"/>
      <c r="K2" s="99" t="inlineStr">
        <is>
          <t>CR</t>
        </is>
      </c>
      <c r="L2" s="101">
        <f>COUNTIF($R$6:$R$1814,K2)</f>
        <v/>
      </c>
      <c r="M2" s="100">
        <f>SUMIF($R$6:$R$2648,K2,$Q$6:$Q$2648)</f>
        <v/>
      </c>
      <c r="N2" s="116" t="n"/>
      <c r="O2" s="74" t="n"/>
      <c r="P2" s="74" t="n"/>
      <c r="Q2" s="183" t="n"/>
      <c r="R2" s="183" t="n"/>
      <c r="S2" s="184" t="n"/>
      <c r="T2" s="118" t="n"/>
      <c r="U2" s="184" t="n"/>
      <c r="V2" s="184" t="n"/>
      <c r="W2" s="184" t="n"/>
      <c r="X2" s="6" t="n"/>
      <c r="Y2" s="74" t="n"/>
      <c r="Z2" s="116" t="n"/>
      <c r="AA2" s="74" t="n"/>
      <c r="AB2" s="74" t="n"/>
      <c r="AC2" s="74" t="n"/>
      <c r="AD2" s="74" t="n"/>
    </row>
    <row r="3" customFormat="1" s="1">
      <c r="A3" s="74" t="n"/>
      <c r="B3" s="74" t="n"/>
      <c r="C3" s="280" t="n"/>
      <c r="D3" s="280" t="n"/>
      <c r="E3" s="7" t="n"/>
      <c r="F3" s="74" t="n"/>
      <c r="G3" s="7" t="n"/>
      <c r="H3" s="6" t="n"/>
      <c r="I3" s="6" t="n"/>
      <c r="J3" s="74" t="n"/>
      <c r="K3" s="186" t="n"/>
      <c r="L3" s="6" t="n"/>
      <c r="M3" s="6" t="n"/>
      <c r="N3" s="116" t="n"/>
      <c r="O3" s="6" t="n"/>
      <c r="P3" s="6" t="n"/>
      <c r="Q3" s="183" t="n"/>
      <c r="R3" s="183" t="n"/>
      <c r="S3" s="183">
        <f>SUBTOTAL(9,Q:Q)</f>
        <v/>
      </c>
      <c r="T3" s="118" t="n"/>
      <c r="U3" s="184" t="n"/>
      <c r="V3" s="74" t="n"/>
      <c r="W3" s="74" t="n"/>
      <c r="X3" s="6" t="n"/>
      <c r="Y3" s="74" t="n"/>
      <c r="Z3" s="74" t="n"/>
      <c r="AA3" s="74" t="n"/>
      <c r="AB3" s="74" t="n"/>
      <c r="AC3" s="74" t="n"/>
      <c r="AD3" s="74" t="n"/>
    </row>
    <row r="4" customFormat="1" s="1">
      <c r="A4" s="9">
        <f>IF(B4&lt;=3,"0 to 3 Days",IF(B4&lt;=7,"4 to 7 Days",IF(B4&lt;=15,"8 to 15 Days",IF(B4&lt;=30,"16 to 30 Days",IF(B4&lt;=60,"31 to 60 Days",IF(B4&lt;=90,"61 to 90 Days",IF(B4&lt;=180,"91 to 180 Days",IF(B4&lt;=270,"181 to 270 Days",IF(B4&lt;=360,"271 to 360 Days","&gt; 361 Days")))))))))</f>
        <v/>
      </c>
      <c r="B4" s="14">
        <f>$B$2-E4</f>
        <v/>
      </c>
      <c r="C4" s="9">
        <f>IF(B4&lt;=4,"Within SLA",IF(B4&gt;4,"Beyond SLA"))</f>
        <v/>
      </c>
      <c r="D4" s="9">
        <f>IF(EDATE('DR IN BANK'!$B$1,-12)-E4&gt;0,CONCATENATE("&lt; ",TEXT(EDATE('DR IN BANK'!$B$1,-12),"mmm"),"_",TEXT(EDATE('DR IN BANK'!$B$1,-12),"yyyyyyyy")),CONCATENATE(TEXT(E4,"mmm"),"_",TEXT(E4,"yyyy")))</f>
        <v/>
      </c>
      <c r="E4" s="6" t="n"/>
      <c r="F4" s="74" t="n"/>
      <c r="G4" s="6" t="n"/>
      <c r="H4" s="6" t="n"/>
      <c r="I4" s="6" t="n"/>
      <c r="J4" s="74" t="n"/>
      <c r="K4" s="6" t="n"/>
      <c r="L4" s="6" t="n"/>
      <c r="M4" s="6" t="n"/>
      <c r="N4" s="116" t="n"/>
      <c r="O4" s="6" t="n"/>
      <c r="P4" s="6" t="n"/>
      <c r="Q4" s="183" t="n"/>
      <c r="R4" s="120" t="inlineStr">
        <is>
          <t>Diff-DL</t>
        </is>
      </c>
      <c r="S4" s="183">
        <f>S3-'DR IN LEDGER'!S3</f>
        <v/>
      </c>
      <c r="T4" s="184" t="n"/>
      <c r="U4" s="184" t="n"/>
      <c r="V4" s="74" t="n"/>
      <c r="W4" s="6" t="n"/>
      <c r="X4" s="6" t="n"/>
      <c r="Y4" s="74" t="n"/>
      <c r="Z4" s="74" t="n"/>
      <c r="AA4" s="74" t="n"/>
      <c r="AB4" s="74" t="n"/>
      <c r="AC4" s="74" t="n"/>
      <c r="AD4" s="74" t="n"/>
    </row>
    <row r="5" ht="19.5" customFormat="1" customHeight="1" s="6">
      <c r="A5" s="181" t="inlineStr">
        <is>
          <t>TAT</t>
        </is>
      </c>
      <c r="B5" s="128" t="inlineStr">
        <is>
          <t>AGEING</t>
        </is>
      </c>
      <c r="C5" s="128" t="inlineStr">
        <is>
          <t>SLA STATUS</t>
        </is>
      </c>
      <c r="D5" s="129" t="inlineStr">
        <is>
          <t>MONTHS</t>
        </is>
      </c>
      <c r="E5" s="281" t="inlineStr">
        <is>
          <t>DATE</t>
        </is>
      </c>
      <c r="F5" s="128" t="inlineStr">
        <is>
          <t>VOUCHERID</t>
        </is>
      </c>
      <c r="G5" s="128" t="inlineStr">
        <is>
          <t>NARRATION</t>
        </is>
      </c>
      <c r="H5" s="130" t="inlineStr">
        <is>
          <t>REFERENCE</t>
        </is>
      </c>
      <c r="I5" s="128" t="inlineStr">
        <is>
          <t>DEALID</t>
        </is>
      </c>
      <c r="J5" s="128" t="inlineStr">
        <is>
          <t>CUSTOMER NAME</t>
        </is>
      </c>
      <c r="K5" s="128" t="inlineStr">
        <is>
          <t>TRANSACTION ID</t>
        </is>
      </c>
      <c r="L5" s="128" t="inlineStr">
        <is>
          <t>MAKER ID</t>
        </is>
      </c>
      <c r="M5" s="128" t="inlineStr">
        <is>
          <t>CHECKER ID</t>
        </is>
      </c>
      <c r="N5" s="131" t="inlineStr">
        <is>
          <t>VALUE_DATE</t>
        </is>
      </c>
      <c r="O5" s="132" t="inlineStr">
        <is>
          <t>DIVISION</t>
        </is>
      </c>
      <c r="P5" s="128" t="inlineStr">
        <is>
          <t>LOCATION</t>
        </is>
      </c>
      <c r="Q5" s="133" t="inlineStr">
        <is>
          <t>AMOUNT</t>
        </is>
      </c>
      <c r="R5" s="134" t="inlineStr">
        <is>
          <t>DR/CR</t>
        </is>
      </c>
      <c r="S5" s="132" t="inlineStr">
        <is>
          <t>LAN NO</t>
        </is>
      </c>
      <c r="T5" s="130" t="inlineStr">
        <is>
          <t>CHEQUE NO</t>
        </is>
      </c>
      <c r="U5" s="130" t="inlineStr">
        <is>
          <t>CHEQUE ID</t>
        </is>
      </c>
      <c r="V5" s="128" t="inlineStr">
        <is>
          <t>BRANCH CODE</t>
        </is>
      </c>
      <c r="W5" s="128" t="inlineStr">
        <is>
          <t>BRANCH NAME</t>
        </is>
      </c>
      <c r="X5" s="132" t="inlineStr">
        <is>
          <t>INSTALMENT NO</t>
        </is>
      </c>
      <c r="Y5" s="135" t="inlineStr">
        <is>
          <t>REMARKS</t>
        </is>
      </c>
      <c r="Z5" s="136" t="inlineStr">
        <is>
          <t>REASONING MIS</t>
        </is>
      </c>
      <c r="AA5" s="137" t="inlineStr">
        <is>
          <t>FPR DETAILS</t>
        </is>
      </c>
      <c r="AB5" s="138" t="inlineStr">
        <is>
          <t>Date of Cr</t>
        </is>
      </c>
      <c r="AC5" s="76" t="inlineStr">
        <is>
          <t>Matching1</t>
        </is>
      </c>
      <c r="AD5" s="76" t="inlineStr">
        <is>
          <t>Matching2</t>
        </is>
      </c>
    </row>
    <row r="6">
      <c r="A6" s="74" t="inlineStr">
        <is>
          <t>4 to 7 Days</t>
        </is>
      </c>
      <c r="B6" s="74" t="n">
        <v>7</v>
      </c>
      <c r="C6" s="74" t="inlineStr">
        <is>
          <t>Beyond SLA</t>
        </is>
      </c>
      <c r="D6" s="74" t="inlineStr">
        <is>
          <t>Feb_2024</t>
        </is>
      </c>
      <c r="E6" s="283" t="inlineStr">
        <is>
          <t>28-Feb-24</t>
        </is>
      </c>
      <c r="F6" s="74" t="n">
        <v>600035204</v>
      </c>
      <c r="G6" s="74" t="inlineStr">
        <is>
          <t>PENNANT</t>
        </is>
      </c>
      <c r="H6" s="74" t="n"/>
      <c r="I6" s="74" t="n"/>
      <c r="J6" s="74" t="inlineStr">
        <is>
          <t>MS AMAL LAKSHMAN</t>
        </is>
      </c>
      <c r="K6" s="74" t="n"/>
      <c r="L6" s="74" t="n"/>
      <c r="M6" s="74" t="n"/>
      <c r="N6" s="283" t="inlineStr">
        <is>
          <t>28-Feb-24</t>
        </is>
      </c>
      <c r="O6" s="74" t="n"/>
      <c r="P6" s="74" t="n"/>
      <c r="Q6" s="74" t="n">
        <v>0</v>
      </c>
      <c r="R6" s="74" t="inlineStr">
        <is>
          <t>CR</t>
        </is>
      </c>
      <c r="S6" s="74" t="inlineStr">
        <is>
          <t>PW82PPS6331473</t>
        </is>
      </c>
      <c r="T6" s="74" t="inlineStr">
        <is>
          <t>405955058006</t>
        </is>
      </c>
      <c r="U6" s="74" t="n">
        <v>257678587</v>
      </c>
      <c r="V6" s="74" t="n">
        <v>4874</v>
      </c>
      <c r="W6" s="74" t="inlineStr">
        <is>
          <t>MEMARI</t>
        </is>
      </c>
      <c r="X6" s="74" t="n"/>
      <c r="Y6" s="74" t="inlineStr">
        <is>
          <t>credit not received</t>
        </is>
      </c>
      <c r="Z6" s="74" t="inlineStr">
        <is>
          <t>credit not received</t>
        </is>
      </c>
      <c r="AA6" s="74" t="inlineStr">
        <is>
          <t>service provider</t>
        </is>
      </c>
      <c r="AB6" s="74" t="n"/>
      <c r="AC6" s="74" t="n"/>
      <c r="AD6" s="74" t="n"/>
    </row>
    <row r="7">
      <c r="A7" s="74" t="inlineStr">
        <is>
          <t>4 to 7 Days</t>
        </is>
      </c>
      <c r="B7" s="74" t="n">
        <v>7</v>
      </c>
      <c r="C7" s="74" t="inlineStr">
        <is>
          <t>Beyond SLA</t>
        </is>
      </c>
      <c r="D7" s="74" t="inlineStr">
        <is>
          <t>Feb_2024</t>
        </is>
      </c>
      <c r="E7" s="283" t="inlineStr">
        <is>
          <t>28-Feb-24</t>
        </is>
      </c>
      <c r="F7" s="74" t="n">
        <v>599951291</v>
      </c>
      <c r="G7" s="74" t="inlineStr">
        <is>
          <t>PENNANT</t>
        </is>
      </c>
      <c r="H7" s="74" t="n"/>
      <c r="I7" s="74" t="n"/>
      <c r="J7" s="74" t="inlineStr">
        <is>
          <t>SRIRAM S</t>
        </is>
      </c>
      <c r="K7" s="74" t="n"/>
      <c r="L7" s="74" t="n"/>
      <c r="M7" s="74" t="n"/>
      <c r="N7" s="283" t="inlineStr">
        <is>
          <t>28-Feb-24</t>
        </is>
      </c>
      <c r="O7" s="74" t="n"/>
      <c r="P7" s="74" t="n"/>
      <c r="Q7" s="74" t="n">
        <v>0</v>
      </c>
      <c r="R7" s="74" t="inlineStr">
        <is>
          <t>CR</t>
        </is>
      </c>
      <c r="S7" s="74" t="inlineStr">
        <is>
          <t>4H8PLTHW858125</t>
        </is>
      </c>
      <c r="T7" s="74" t="inlineStr">
        <is>
          <t>405919515650</t>
        </is>
      </c>
      <c r="U7" s="74" t="n">
        <v>257646358</v>
      </c>
      <c r="V7" s="74" t="n">
        <v>272</v>
      </c>
      <c r="W7" s="74" t="inlineStr">
        <is>
          <t>CHENGALPATTU</t>
        </is>
      </c>
      <c r="X7" s="74" t="n"/>
      <c r="Y7" s="74" t="inlineStr">
        <is>
          <t>credit not received</t>
        </is>
      </c>
      <c r="Z7" s="74" t="inlineStr">
        <is>
          <t>credit not received</t>
        </is>
      </c>
      <c r="AA7" s="74" t="inlineStr">
        <is>
          <t>service provider</t>
        </is>
      </c>
      <c r="AB7" s="74" t="n"/>
      <c r="AC7" s="74" t="n"/>
      <c r="AD7" s="74" t="n"/>
    </row>
    <row r="8">
      <c r="A8" s="74" t="inlineStr">
        <is>
          <t>4 to 7 Days</t>
        </is>
      </c>
      <c r="B8" s="74" t="n">
        <v>7</v>
      </c>
      <c r="C8" s="74" t="inlineStr">
        <is>
          <t>Beyond SLA</t>
        </is>
      </c>
      <c r="D8" s="74" t="inlineStr">
        <is>
          <t>Feb_2024</t>
        </is>
      </c>
      <c r="E8" s="283" t="inlineStr">
        <is>
          <t>28-Feb-24</t>
        </is>
      </c>
      <c r="F8" s="74" t="n">
        <v>600022554</v>
      </c>
      <c r="G8" s="74" t="inlineStr">
        <is>
          <t>PENNANT</t>
        </is>
      </c>
      <c r="H8" s="74" t="n"/>
      <c r="I8" s="74" t="n"/>
      <c r="J8" s="74" t="inlineStr">
        <is>
          <t>FIECAM INFRA PRIVATE LIMITED</t>
        </is>
      </c>
      <c r="K8" s="74" t="n"/>
      <c r="L8" s="74" t="n"/>
      <c r="M8" s="74" t="n"/>
      <c r="N8" s="283" t="inlineStr">
        <is>
          <t>28-Feb-24</t>
        </is>
      </c>
      <c r="O8" s="74" t="n"/>
      <c r="P8" s="74" t="n"/>
      <c r="Q8" s="74" t="n">
        <v>0</v>
      </c>
      <c r="R8" s="74" t="inlineStr">
        <is>
          <t>CR</t>
        </is>
      </c>
      <c r="S8" s="74" t="inlineStr">
        <is>
          <t>402HFNGH603755</t>
        </is>
      </c>
      <c r="T8" s="74" t="inlineStr">
        <is>
          <t>405933524078</t>
        </is>
      </c>
      <c r="U8" s="74" t="n">
        <v>257673745</v>
      </c>
      <c r="V8" s="74" t="n">
        <v>320</v>
      </c>
      <c r="W8" s="74" t="inlineStr">
        <is>
          <t>PUNE</t>
        </is>
      </c>
      <c r="X8" s="74" t="n"/>
      <c r="Y8" s="74" t="inlineStr">
        <is>
          <t>credit not received</t>
        </is>
      </c>
      <c r="Z8" s="74" t="inlineStr">
        <is>
          <t>credit not received</t>
        </is>
      </c>
      <c r="AA8" s="74" t="inlineStr">
        <is>
          <t>service provider</t>
        </is>
      </c>
      <c r="AB8" s="74" t="n"/>
      <c r="AC8" s="74" t="n"/>
      <c r="AD8" s="74" t="n"/>
    </row>
    <row r="9">
      <c r="A9" s="74" t="inlineStr">
        <is>
          <t>4 to 7 Days</t>
        </is>
      </c>
      <c r="B9" s="74" t="n">
        <v>7</v>
      </c>
      <c r="C9" s="74" t="inlineStr">
        <is>
          <t>Beyond SLA</t>
        </is>
      </c>
      <c r="D9" s="74" t="inlineStr">
        <is>
          <t>Feb_2024</t>
        </is>
      </c>
      <c r="E9" s="283" t="inlineStr">
        <is>
          <t>28-Feb-24</t>
        </is>
      </c>
      <c r="F9" s="74" t="n">
        <v>600080050</v>
      </c>
      <c r="G9" s="74" t="inlineStr">
        <is>
          <t>PENNANT</t>
        </is>
      </c>
      <c r="H9" s="74" t="n"/>
      <c r="I9" s="74" t="n"/>
      <c r="J9" s="74" t="inlineStr">
        <is>
          <t>RANJEET GOPAL PRASAD</t>
        </is>
      </c>
      <c r="K9" s="74" t="n"/>
      <c r="L9" s="74" t="n"/>
      <c r="M9" s="74" t="n"/>
      <c r="N9" s="283" t="inlineStr">
        <is>
          <t>28-Feb-24</t>
        </is>
      </c>
      <c r="O9" s="74" t="n"/>
      <c r="P9" s="74" t="n"/>
      <c r="Q9" s="74" t="n">
        <v>0</v>
      </c>
      <c r="R9" s="74" t="inlineStr">
        <is>
          <t>CR</t>
        </is>
      </c>
      <c r="S9" s="74" t="inlineStr">
        <is>
          <t>P405PSP2404990</t>
        </is>
      </c>
      <c r="T9" s="74" t="inlineStr">
        <is>
          <t>405965290829</t>
        </is>
      </c>
      <c r="U9" s="74" t="n">
        <v>257699309</v>
      </c>
      <c r="V9" s="74" t="n">
        <v>323</v>
      </c>
      <c r="W9" s="74" t="inlineStr">
        <is>
          <t>MUMBAI</t>
        </is>
      </c>
      <c r="X9" s="74" t="n"/>
      <c r="Y9" s="74" t="inlineStr">
        <is>
          <t>credit not received</t>
        </is>
      </c>
      <c r="Z9" s="74" t="inlineStr">
        <is>
          <t>credit not received</t>
        </is>
      </c>
      <c r="AA9" s="74" t="inlineStr">
        <is>
          <t>service provider</t>
        </is>
      </c>
      <c r="AB9" s="74" t="n"/>
      <c r="AC9" s="74" t="n"/>
      <c r="AD9" s="74" t="n"/>
    </row>
    <row r="10">
      <c r="A10" s="74" t="inlineStr">
        <is>
          <t>4 to 7 Days</t>
        </is>
      </c>
      <c r="B10" s="74" t="n">
        <v>7</v>
      </c>
      <c r="C10" s="74" t="inlineStr">
        <is>
          <t>Beyond SLA</t>
        </is>
      </c>
      <c r="D10" s="74" t="inlineStr">
        <is>
          <t>Feb_2024</t>
        </is>
      </c>
      <c r="E10" s="283" t="inlineStr">
        <is>
          <t>28-Feb-24</t>
        </is>
      </c>
      <c r="F10" s="74" t="n">
        <v>600074214</v>
      </c>
      <c r="G10" s="74" t="inlineStr">
        <is>
          <t>PENNANT</t>
        </is>
      </c>
      <c r="H10" s="74" t="n"/>
      <c r="I10" s="74" t="n"/>
      <c r="J10" s="74" t="inlineStr">
        <is>
          <t>TECHNOLUBES INTERNATIONAL PRIVATE LIMITED</t>
        </is>
      </c>
      <c r="K10" s="74" t="n"/>
      <c r="L10" s="74" t="n"/>
      <c r="M10" s="74" t="n"/>
      <c r="N10" s="283" t="inlineStr">
        <is>
          <t>28-Feb-24</t>
        </is>
      </c>
      <c r="O10" s="74" t="n"/>
      <c r="P10" s="74" t="n"/>
      <c r="Q10" s="74" t="n">
        <v>0</v>
      </c>
      <c r="R10" s="74" t="inlineStr">
        <is>
          <t>CR</t>
        </is>
      </c>
      <c r="S10" s="74" t="inlineStr">
        <is>
          <t>456HFBFY775691</t>
        </is>
      </c>
      <c r="T10" s="74" t="inlineStr">
        <is>
          <t>405964208248</t>
        </is>
      </c>
      <c r="U10" s="74" t="n">
        <v>257696576</v>
      </c>
      <c r="V10" s="74" t="n">
        <v>412</v>
      </c>
      <c r="W10" s="74" t="inlineStr">
        <is>
          <t>LUCKNOW</t>
        </is>
      </c>
      <c r="X10" s="74" t="n"/>
      <c r="Y10" s="74" t="inlineStr">
        <is>
          <t>credit not received</t>
        </is>
      </c>
      <c r="Z10" s="74" t="inlineStr">
        <is>
          <t>credit not received</t>
        </is>
      </c>
      <c r="AA10" s="74" t="inlineStr">
        <is>
          <t>service provider</t>
        </is>
      </c>
      <c r="AB10" s="74" t="n"/>
      <c r="AC10" s="74" t="n"/>
      <c r="AD10" s="74" t="n"/>
    </row>
    <row r="11">
      <c r="A11" s="74" t="inlineStr">
        <is>
          <t>4 to 7 Days</t>
        </is>
      </c>
      <c r="B11" s="74" t="n">
        <v>7</v>
      </c>
      <c r="C11" s="74" t="inlineStr">
        <is>
          <t>Beyond SLA</t>
        </is>
      </c>
      <c r="D11" s="74" t="inlineStr">
        <is>
          <t>Feb_2024</t>
        </is>
      </c>
      <c r="E11" s="283" t="inlineStr">
        <is>
          <t>28-Feb-24</t>
        </is>
      </c>
      <c r="F11" s="74" t="n">
        <v>599950286</v>
      </c>
      <c r="G11" s="74" t="inlineStr">
        <is>
          <t>PENNANT</t>
        </is>
      </c>
      <c r="H11" s="74" t="n"/>
      <c r="I11" s="74" t="n"/>
      <c r="J11" s="74" t="inlineStr">
        <is>
          <t>CITY STEEL</t>
        </is>
      </c>
      <c r="K11" s="74" t="n"/>
      <c r="L11" s="74" t="n"/>
      <c r="M11" s="74" t="n"/>
      <c r="N11" s="283" t="inlineStr">
        <is>
          <t>28-Feb-24</t>
        </is>
      </c>
      <c r="O11" s="74" t="n"/>
      <c r="P11" s="74" t="n"/>
      <c r="Q11" s="74" t="n">
        <v>0</v>
      </c>
      <c r="R11" s="74" t="inlineStr">
        <is>
          <t>CR</t>
        </is>
      </c>
      <c r="S11" s="74" t="inlineStr">
        <is>
          <t>P594PPS5046360</t>
        </is>
      </c>
      <c r="T11" s="74" t="inlineStr">
        <is>
          <t>405971551765</t>
        </is>
      </c>
      <c r="U11" s="74" t="n">
        <v>257646086</v>
      </c>
      <c r="V11" s="74" t="n">
        <v>189</v>
      </c>
      <c r="W11" s="74" t="inlineStr">
        <is>
          <t>RANCHI</t>
        </is>
      </c>
      <c r="X11" s="74" t="n"/>
      <c r="Y11" s="74" t="inlineStr">
        <is>
          <t>credit not received</t>
        </is>
      </c>
      <c r="Z11" s="74" t="inlineStr">
        <is>
          <t>credit not received</t>
        </is>
      </c>
      <c r="AA11" s="74" t="inlineStr">
        <is>
          <t>service provider</t>
        </is>
      </c>
      <c r="AB11" s="74" t="n"/>
      <c r="AC11" s="74" t="n"/>
      <c r="AD11" s="74" t="n"/>
    </row>
    <row r="12">
      <c r="A12" s="74" t="inlineStr">
        <is>
          <t>4 to 7 Days</t>
        </is>
      </c>
      <c r="B12" s="74" t="n">
        <v>7</v>
      </c>
      <c r="C12" s="74" t="inlineStr">
        <is>
          <t>Beyond SLA</t>
        </is>
      </c>
      <c r="D12" s="74" t="inlineStr">
        <is>
          <t>Feb_2024</t>
        </is>
      </c>
      <c r="E12" s="283" t="inlineStr">
        <is>
          <t>28-Feb-24</t>
        </is>
      </c>
      <c r="F12" s="74" t="n">
        <v>600073001</v>
      </c>
      <c r="G12" s="74" t="inlineStr">
        <is>
          <t>PENNANT</t>
        </is>
      </c>
      <c r="H12" s="74" t="n"/>
      <c r="I12" s="74" t="n"/>
      <c r="J12" s="74" t="inlineStr">
        <is>
          <t>Mohmmad Athar Chougle</t>
        </is>
      </c>
      <c r="K12" s="74" t="n"/>
      <c r="L12" s="74" t="n"/>
      <c r="M12" s="74" t="n"/>
      <c r="N12" s="283" t="inlineStr">
        <is>
          <t>28-Feb-24</t>
        </is>
      </c>
      <c r="O12" s="74" t="n"/>
      <c r="P12" s="74" t="n"/>
      <c r="Q12" s="74" t="n">
        <v>0</v>
      </c>
      <c r="R12" s="74" t="inlineStr">
        <is>
          <t>CR</t>
        </is>
      </c>
      <c r="S12" s="74" t="inlineStr">
        <is>
          <t>P405DHP1257787</t>
        </is>
      </c>
      <c r="T12" s="74" t="inlineStr">
        <is>
          <t>405963939050</t>
        </is>
      </c>
      <c r="U12" s="74" t="n">
        <v>257695842</v>
      </c>
      <c r="V12" s="74" t="n">
        <v>323</v>
      </c>
      <c r="W12" s="74" t="inlineStr">
        <is>
          <t>MUMBAI</t>
        </is>
      </c>
      <c r="X12" s="74" t="n"/>
      <c r="Y12" s="74" t="inlineStr">
        <is>
          <t>credit not received</t>
        </is>
      </c>
      <c r="Z12" s="74" t="inlineStr">
        <is>
          <t>credit not received</t>
        </is>
      </c>
      <c r="AA12" s="74" t="inlineStr">
        <is>
          <t>service provider</t>
        </is>
      </c>
      <c r="AB12" s="74" t="n"/>
      <c r="AC12" s="74" t="n"/>
      <c r="AD12" s="74" t="n"/>
    </row>
    <row r="13">
      <c r="A13" s="74" t="inlineStr">
        <is>
          <t>4 to 7 Days</t>
        </is>
      </c>
      <c r="B13" s="74" t="n">
        <v>7</v>
      </c>
      <c r="C13" s="74" t="inlineStr">
        <is>
          <t>Beyond SLA</t>
        </is>
      </c>
      <c r="D13" s="74" t="inlineStr">
        <is>
          <t>Feb_2024</t>
        </is>
      </c>
      <c r="E13" s="283" t="inlineStr">
        <is>
          <t>28-Feb-24</t>
        </is>
      </c>
      <c r="F13" s="74" t="n">
        <v>600112927</v>
      </c>
      <c r="G13" s="74" t="inlineStr">
        <is>
          <t>PENNANT</t>
        </is>
      </c>
      <c r="H13" s="74" t="n"/>
      <c r="I13" s="74" t="n"/>
      <c r="J13" s="74" t="inlineStr">
        <is>
          <t>VIKASH MEHRA</t>
        </is>
      </c>
      <c r="K13" s="74" t="n"/>
      <c r="L13" s="74" t="n"/>
      <c r="M13" s="74" t="n"/>
      <c r="N13" s="283" t="inlineStr">
        <is>
          <t>28-Feb-24</t>
        </is>
      </c>
      <c r="O13" s="74" t="n"/>
      <c r="P13" s="74" t="n"/>
      <c r="Q13" s="74" t="n">
        <v>0</v>
      </c>
      <c r="R13" s="74" t="inlineStr">
        <is>
          <t>CR</t>
        </is>
      </c>
      <c r="S13" s="74" t="inlineStr">
        <is>
          <t>405CTPFY788877</t>
        </is>
      </c>
      <c r="T13" s="74" t="inlineStr">
        <is>
          <t>405972681322</t>
        </is>
      </c>
      <c r="U13" s="74" t="n">
        <v>257715978</v>
      </c>
      <c r="V13" s="74" t="n">
        <v>323</v>
      </c>
      <c r="W13" s="74" t="inlineStr">
        <is>
          <t>MUMBAI</t>
        </is>
      </c>
      <c r="X13" s="74" t="n"/>
      <c r="Y13" s="74" t="inlineStr">
        <is>
          <t>credit not received</t>
        </is>
      </c>
      <c r="Z13" s="74" t="inlineStr">
        <is>
          <t>credit not received</t>
        </is>
      </c>
      <c r="AA13" s="74" t="inlineStr">
        <is>
          <t>service provider</t>
        </is>
      </c>
      <c r="AB13" s="74" t="n"/>
      <c r="AC13" s="74" t="n"/>
      <c r="AD13" s="74" t="n"/>
    </row>
    <row r="14">
      <c r="A14" s="74" t="inlineStr">
        <is>
          <t>4 to 7 Days</t>
        </is>
      </c>
      <c r="B14" s="74" t="n">
        <v>7</v>
      </c>
      <c r="C14" s="74" t="inlineStr">
        <is>
          <t>Beyond SLA</t>
        </is>
      </c>
      <c r="D14" s="74" t="inlineStr">
        <is>
          <t>Feb_2024</t>
        </is>
      </c>
      <c r="E14" s="283" t="inlineStr">
        <is>
          <t>28-Feb-24</t>
        </is>
      </c>
      <c r="F14" s="74" t="n">
        <v>600081120</v>
      </c>
      <c r="G14" s="74" t="inlineStr">
        <is>
          <t>PENNANT</t>
        </is>
      </c>
      <c r="H14" s="74" t="n"/>
      <c r="I14" s="74" t="n"/>
      <c r="J14" s="74" t="inlineStr">
        <is>
          <t>SRINIVAS LINGAYY</t>
        </is>
      </c>
      <c r="K14" s="74" t="n"/>
      <c r="L14" s="74" t="n"/>
      <c r="M14" s="74" t="n"/>
      <c r="N14" s="283" t="inlineStr">
        <is>
          <t>28-Feb-24</t>
        </is>
      </c>
      <c r="O14" s="74" t="n"/>
      <c r="P14" s="74" t="n"/>
      <c r="Q14" s="74" t="n">
        <v>0</v>
      </c>
      <c r="R14" s="74" t="inlineStr">
        <is>
          <t>CR</t>
        </is>
      </c>
      <c r="S14" s="74" t="inlineStr">
        <is>
          <t>P405PPL6767962</t>
        </is>
      </c>
      <c r="T14" s="74" t="inlineStr">
        <is>
          <t>405904945389</t>
        </is>
      </c>
      <c r="U14" s="74" t="n">
        <v>257700133</v>
      </c>
      <c r="V14" s="74" t="n">
        <v>323</v>
      </c>
      <c r="W14" s="74" t="inlineStr">
        <is>
          <t>MUMBAI</t>
        </is>
      </c>
      <c r="X14" s="74" t="n"/>
      <c r="Y14" s="74" t="inlineStr">
        <is>
          <t>credit not received</t>
        </is>
      </c>
      <c r="Z14" s="74" t="inlineStr">
        <is>
          <t>credit not received</t>
        </is>
      </c>
      <c r="AA14" s="74" t="inlineStr">
        <is>
          <t>service provider</t>
        </is>
      </c>
      <c r="AB14" s="74" t="n"/>
      <c r="AC14" s="74" t="n"/>
      <c r="AD14" s="74" t="n"/>
    </row>
    <row r="15">
      <c r="A15" s="74" t="n"/>
      <c r="B15" s="74" t="n"/>
      <c r="C15" s="74" t="n"/>
      <c r="D15" s="74" t="n"/>
      <c r="E15" s="74" t="n"/>
      <c r="F15" s="74" t="n"/>
      <c r="G15" s="74" t="n"/>
      <c r="H15" s="74" t="n"/>
      <c r="I15" s="74" t="n"/>
      <c r="J15" s="74" t="n"/>
      <c r="K15" s="74" t="n"/>
      <c r="L15" s="74" t="n"/>
      <c r="M15" s="74" t="n"/>
      <c r="N15" s="74" t="n"/>
      <c r="O15" s="74" t="n"/>
      <c r="P15" s="74" t="n"/>
      <c r="Q15" s="74" t="n"/>
      <c r="R15" s="74" t="n"/>
      <c r="S15" s="74" t="n"/>
      <c r="T15" s="74" t="n"/>
      <c r="U15" s="74" t="n"/>
      <c r="V15" s="74" t="n"/>
      <c r="W15" s="74" t="n"/>
      <c r="X15" s="74" t="n"/>
      <c r="Y15" s="74" t="n"/>
      <c r="Z15" s="74" t="n"/>
      <c r="AA15" s="74" t="n"/>
      <c r="AB15" s="74" t="n"/>
      <c r="AC15" s="74" t="n"/>
      <c r="AD15" s="74" t="n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F22"/>
  <sheetViews>
    <sheetView tabSelected="1" workbookViewId="0">
      <selection activeCell="C7" sqref="C7"/>
    </sheetView>
  </sheetViews>
  <sheetFormatPr baseColWidth="8" defaultRowHeight="15" outlineLevelCol="0"/>
  <cols>
    <col width="15.28515625" bestFit="1" customWidth="1" min="1" max="1"/>
    <col width="11.7109375" bestFit="1" customWidth="1" min="2" max="2"/>
    <col width="8.140625" bestFit="1" customWidth="1" min="3" max="3"/>
    <col width="11.28515625" bestFit="1" customWidth="1" min="4" max="4"/>
    <col width="9" bestFit="1" customWidth="1" min="5" max="5"/>
    <col width="12.42578125" bestFit="1" customWidth="1" min="6" max="6"/>
    <col width="11.5703125" bestFit="1" customWidth="1" min="7" max="7"/>
    <col width="18" bestFit="1" customWidth="1" min="8" max="8"/>
    <col width="26.85546875" bestFit="1" customWidth="1" min="9" max="9"/>
    <col width="25.85546875" bestFit="1" customWidth="1" min="10" max="10"/>
    <col width="43.140625" bestFit="1" customWidth="1" min="11" max="11"/>
    <col width="41.5703125" bestFit="1" customWidth="1" min="12" max="12"/>
    <col width="10" bestFit="1" customWidth="1" min="13" max="13"/>
    <col width="16.140625" bestFit="1" customWidth="1" min="14" max="14"/>
    <col width="19.85546875" bestFit="1" customWidth="1" min="15" max="15"/>
    <col width="15.7109375" bestFit="1" customWidth="1" min="16" max="16"/>
    <col width="8.85546875" bestFit="1" customWidth="1" min="17" max="17"/>
    <col width="19" bestFit="1" customWidth="1" style="121" min="18" max="18"/>
    <col width="12.42578125" bestFit="1" customWidth="1" min="19" max="19"/>
    <col width="10.140625" bestFit="1" customWidth="1" min="20" max="20"/>
    <col width="13.140625" bestFit="1" customWidth="1" min="21" max="21"/>
    <col width="9.5703125" bestFit="1" customWidth="1" min="22" max="22"/>
    <col width="11.42578125" bestFit="1" customWidth="1" min="23" max="23"/>
    <col width="11.85546875" bestFit="1" customWidth="1" min="24" max="24"/>
    <col width="14.42578125" bestFit="1" customWidth="1" min="25" max="25"/>
    <col width="10.42578125" bestFit="1" customWidth="1" min="26" max="26"/>
    <col width="8.85546875" bestFit="1" customWidth="1" min="27" max="27"/>
    <col width="7.42578125" bestFit="1" customWidth="1" min="28" max="28"/>
    <col width="16.7109375" bestFit="1" customWidth="1" min="29" max="29"/>
    <col width="39.140625" bestFit="1" customWidth="1" min="30" max="30"/>
    <col width="16.7109375" bestFit="1" customWidth="1" min="31" max="31"/>
    <col width="17" bestFit="1" customWidth="1" min="32" max="32"/>
    <col width="32" bestFit="1" customWidth="1" min="33" max="33"/>
    <col width="17.85546875" bestFit="1" customWidth="1" min="34" max="34"/>
  </cols>
  <sheetData>
    <row r="1">
      <c r="A1" s="284" t="inlineStr">
        <is>
          <t>03/06/2024</t>
        </is>
      </c>
      <c r="B1" s="285" t="inlineStr">
        <is>
          <t>TAT</t>
        </is>
      </c>
      <c r="C1" s="286" t="inlineStr">
        <is>
          <t>AGEING</t>
        </is>
      </c>
      <c r="D1" s="286" t="inlineStr">
        <is>
          <t>SLA STATUS</t>
        </is>
      </c>
      <c r="E1" s="287" t="inlineStr">
        <is>
          <t>MONTHS</t>
        </is>
      </c>
      <c r="F1" s="288" t="inlineStr">
        <is>
          <t>DATE</t>
        </is>
      </c>
      <c r="G1" s="286" t="inlineStr">
        <is>
          <t>VOUCHERID</t>
        </is>
      </c>
      <c r="H1" s="286" t="inlineStr">
        <is>
          <t>NARRATION</t>
        </is>
      </c>
      <c r="I1" s="289" t="inlineStr">
        <is>
          <t>REFERENCE</t>
        </is>
      </c>
      <c r="J1" s="286" t="inlineStr">
        <is>
          <t>DEALID</t>
        </is>
      </c>
      <c r="K1" s="289" t="inlineStr">
        <is>
          <t>CUSTOMER NAME</t>
        </is>
      </c>
      <c r="L1" s="286" t="inlineStr">
        <is>
          <t>TRANSACTION ID</t>
        </is>
      </c>
      <c r="M1" s="286" t="inlineStr">
        <is>
          <t>MAKER ID</t>
        </is>
      </c>
      <c r="N1" s="286" t="inlineStr">
        <is>
          <t>CHECKER ID</t>
        </is>
      </c>
      <c r="O1" s="288" t="inlineStr">
        <is>
          <t>VALUE_DATE</t>
        </is>
      </c>
      <c r="P1" s="290" t="inlineStr">
        <is>
          <t>DIVISION</t>
        </is>
      </c>
      <c r="Q1" s="286" t="inlineStr">
        <is>
          <t>LOCATION</t>
        </is>
      </c>
      <c r="R1" s="291" t="inlineStr">
        <is>
          <t>AMOUNT</t>
        </is>
      </c>
      <c r="S1" s="291" t="inlineStr">
        <is>
          <t>DR/CR</t>
        </is>
      </c>
      <c r="T1" s="290" t="inlineStr">
        <is>
          <t>LAN NO</t>
        </is>
      </c>
      <c r="U1" s="289" t="inlineStr">
        <is>
          <t>CHEQUE NO</t>
        </is>
      </c>
      <c r="V1" s="289" t="inlineStr">
        <is>
          <t>CHEQUE ID</t>
        </is>
      </c>
      <c r="W1" s="289" t="inlineStr">
        <is>
          <t>BRANCH CODE</t>
        </is>
      </c>
      <c r="X1" s="286" t="inlineStr">
        <is>
          <t>BRANCH NAME</t>
        </is>
      </c>
      <c r="Y1" s="290" t="inlineStr">
        <is>
          <t>INSTALMENT NO</t>
        </is>
      </c>
      <c r="Z1" s="292" t="inlineStr">
        <is>
          <t>REMARKS</t>
        </is>
      </c>
      <c r="AA1" s="293" t="inlineStr">
        <is>
          <t>REASONING MIS</t>
        </is>
      </c>
      <c r="AB1" s="294" t="inlineStr">
        <is>
          <t>FPR DETAILS</t>
        </is>
      </c>
      <c r="AC1" s="295" t="inlineStr">
        <is>
          <t>Date of Cr</t>
        </is>
      </c>
      <c r="AD1" s="296" t="inlineStr">
        <is>
          <t>Matching1</t>
        </is>
      </c>
      <c r="AE1" s="296" t="inlineStr">
        <is>
          <t>Matching2</t>
        </is>
      </c>
      <c r="AF1" s="39" t="n"/>
    </row>
    <row r="2">
      <c r="B2" s="39" t="inlineStr">
        <is>
          <t>4 to 7 Days</t>
        </is>
      </c>
      <c r="C2" s="39" t="n">
        <v>7</v>
      </c>
      <c r="D2" s="39" t="inlineStr">
        <is>
          <t>Beyond SLA</t>
        </is>
      </c>
      <c r="E2" s="39" t="inlineStr">
        <is>
          <t>Feb_2024</t>
        </is>
      </c>
      <c r="F2" s="297" t="inlineStr">
        <is>
          <t>28-Feb-24</t>
        </is>
      </c>
      <c r="G2" s="39" t="n">
        <v>600035204</v>
      </c>
      <c r="H2" s="39" t="inlineStr">
        <is>
          <t>PENNANT</t>
        </is>
      </c>
      <c r="I2" s="39" t="n"/>
      <c r="J2" s="39" t="n"/>
      <c r="K2" s="39" t="inlineStr">
        <is>
          <t>MS AMAL LAKSHMAN</t>
        </is>
      </c>
      <c r="L2" s="39" t="n"/>
      <c r="M2" s="39" t="n"/>
      <c r="N2" s="39" t="n"/>
      <c r="O2" s="297" t="inlineStr">
        <is>
          <t>28-Feb-24</t>
        </is>
      </c>
      <c r="P2" s="39" t="n"/>
      <c r="Q2" s="39" t="n"/>
      <c r="R2" s="39" t="n">
        <v>1860</v>
      </c>
      <c r="S2" s="39" t="inlineStr">
        <is>
          <t>DR</t>
        </is>
      </c>
      <c r="T2" s="39" t="inlineStr">
        <is>
          <t>PW82PPS6331473</t>
        </is>
      </c>
      <c r="U2" s="39" t="inlineStr">
        <is>
          <t>405955058006</t>
        </is>
      </c>
      <c r="V2" s="39" t="n">
        <v>257678587</v>
      </c>
      <c r="W2" s="39" t="n">
        <v>4874</v>
      </c>
      <c r="X2" s="39" t="inlineStr">
        <is>
          <t>MEMARI</t>
        </is>
      </c>
      <c r="Y2" s="39" t="n"/>
      <c r="Z2" s="39" t="inlineStr">
        <is>
          <t>credit not received</t>
        </is>
      </c>
      <c r="AA2" s="39" t="inlineStr">
        <is>
          <t>credit not received</t>
        </is>
      </c>
      <c r="AB2" s="39" t="inlineStr">
        <is>
          <t>service provider</t>
        </is>
      </c>
      <c r="AC2" s="39" t="n"/>
      <c r="AD2" s="39" t="n"/>
      <c r="AE2" s="39" t="n"/>
      <c r="AF2" s="39" t="n"/>
    </row>
    <row r="3">
      <c r="B3" s="39" t="inlineStr">
        <is>
          <t>4 to 7 Days</t>
        </is>
      </c>
      <c r="C3" s="39" t="n">
        <v>7</v>
      </c>
      <c r="D3" s="39" t="inlineStr">
        <is>
          <t>Beyond SLA</t>
        </is>
      </c>
      <c r="E3" s="39" t="inlineStr">
        <is>
          <t>Feb_2024</t>
        </is>
      </c>
      <c r="F3" s="297" t="inlineStr">
        <is>
          <t>28-Feb-24</t>
        </is>
      </c>
      <c r="G3" s="39" t="n">
        <v>599951291</v>
      </c>
      <c r="H3" s="39" t="inlineStr">
        <is>
          <t>PENNANT</t>
        </is>
      </c>
      <c r="I3" s="39" t="n"/>
      <c r="J3" s="39" t="n"/>
      <c r="K3" s="39" t="inlineStr">
        <is>
          <t>SRIRAM S</t>
        </is>
      </c>
      <c r="L3" s="39" t="n"/>
      <c r="M3" s="39" t="n"/>
      <c r="N3" s="39" t="n"/>
      <c r="O3" s="297" t="inlineStr">
        <is>
          <t>28-Feb-24</t>
        </is>
      </c>
      <c r="P3" s="39" t="n"/>
      <c r="Q3" s="39" t="n"/>
      <c r="R3" s="39" t="n">
        <v>17268</v>
      </c>
      <c r="S3" s="39" t="inlineStr">
        <is>
          <t>DR</t>
        </is>
      </c>
      <c r="T3" s="39" t="inlineStr">
        <is>
          <t>4H8PLTHW858125</t>
        </is>
      </c>
      <c r="U3" s="39" t="inlineStr">
        <is>
          <t>405919515650</t>
        </is>
      </c>
      <c r="V3" s="39" t="n">
        <v>257646358</v>
      </c>
      <c r="W3" s="39" t="n">
        <v>272</v>
      </c>
      <c r="X3" s="39" t="inlineStr">
        <is>
          <t>CHENGALPATTU</t>
        </is>
      </c>
      <c r="Y3" s="39" t="n"/>
      <c r="Z3" s="39" t="inlineStr">
        <is>
          <t>credit not received</t>
        </is>
      </c>
      <c r="AA3" s="39" t="inlineStr">
        <is>
          <t>credit not received</t>
        </is>
      </c>
      <c r="AB3" s="39" t="inlineStr">
        <is>
          <t>service provider</t>
        </is>
      </c>
      <c r="AC3" s="39" t="n"/>
      <c r="AD3" s="39" t="n"/>
      <c r="AE3" s="39" t="n"/>
      <c r="AF3" s="39" t="n"/>
    </row>
    <row r="4">
      <c r="B4" s="39" t="inlineStr">
        <is>
          <t>4 to 7 Days</t>
        </is>
      </c>
      <c r="C4" s="39" t="n">
        <v>7</v>
      </c>
      <c r="D4" s="39" t="inlineStr">
        <is>
          <t>Beyond SLA</t>
        </is>
      </c>
      <c r="E4" s="39" t="inlineStr">
        <is>
          <t>Feb_2024</t>
        </is>
      </c>
      <c r="F4" s="297" t="inlineStr">
        <is>
          <t>28-Feb-24</t>
        </is>
      </c>
      <c r="G4" s="39" t="n">
        <v>600022554</v>
      </c>
      <c r="H4" s="39" t="inlineStr">
        <is>
          <t>PENNANT</t>
        </is>
      </c>
      <c r="I4" s="39" t="n"/>
      <c r="J4" s="39" t="n"/>
      <c r="K4" s="39" t="inlineStr">
        <is>
          <t>FIECAM INFRA PRIVATE LIMITED</t>
        </is>
      </c>
      <c r="L4" s="39" t="n"/>
      <c r="M4" s="39" t="n"/>
      <c r="N4" s="39" t="n"/>
      <c r="O4" s="297" t="inlineStr">
        <is>
          <t>28-Feb-24</t>
        </is>
      </c>
      <c r="P4" s="39" t="n"/>
      <c r="Q4" s="39" t="n"/>
      <c r="R4" s="39" t="n">
        <v>10534</v>
      </c>
      <c r="S4" s="39" t="inlineStr">
        <is>
          <t>DR</t>
        </is>
      </c>
      <c r="T4" s="39" t="inlineStr">
        <is>
          <t>402HFNGH603755</t>
        </is>
      </c>
      <c r="U4" s="39" t="inlineStr">
        <is>
          <t>405933524078</t>
        </is>
      </c>
      <c r="V4" s="39" t="n">
        <v>257673745</v>
      </c>
      <c r="W4" s="39" t="n">
        <v>320</v>
      </c>
      <c r="X4" s="39" t="inlineStr">
        <is>
          <t>PUNE</t>
        </is>
      </c>
      <c r="Y4" s="39" t="n"/>
      <c r="Z4" s="39" t="inlineStr">
        <is>
          <t>credit not received</t>
        </is>
      </c>
      <c r="AA4" s="39" t="inlineStr">
        <is>
          <t>credit not received</t>
        </is>
      </c>
      <c r="AB4" s="39" t="inlineStr">
        <is>
          <t>service provider</t>
        </is>
      </c>
      <c r="AC4" s="39" t="n"/>
      <c r="AD4" s="39" t="n"/>
      <c r="AE4" s="39" t="n"/>
      <c r="AF4" s="39" t="n"/>
    </row>
    <row r="5">
      <c r="B5" s="39" t="inlineStr">
        <is>
          <t>4 to 7 Days</t>
        </is>
      </c>
      <c r="C5" s="39" t="n">
        <v>7</v>
      </c>
      <c r="D5" s="39" t="inlineStr">
        <is>
          <t>Beyond SLA</t>
        </is>
      </c>
      <c r="E5" s="39" t="inlineStr">
        <is>
          <t>Feb_2024</t>
        </is>
      </c>
      <c r="F5" s="297" t="inlineStr">
        <is>
          <t>28-Feb-24</t>
        </is>
      </c>
      <c r="G5" s="39" t="n">
        <v>600080050</v>
      </c>
      <c r="H5" s="39" t="inlineStr">
        <is>
          <t>PENNANT</t>
        </is>
      </c>
      <c r="I5" s="39" t="n"/>
      <c r="J5" s="39" t="n"/>
      <c r="K5" s="39" t="inlineStr">
        <is>
          <t>RANJEET GOPAL PRASAD</t>
        </is>
      </c>
      <c r="L5" s="39" t="n"/>
      <c r="M5" s="39" t="n"/>
      <c r="N5" s="39" t="n"/>
      <c r="O5" s="297" t="inlineStr">
        <is>
          <t>28-Feb-24</t>
        </is>
      </c>
      <c r="P5" s="39" t="n"/>
      <c r="Q5" s="39" t="n"/>
      <c r="R5" s="39" t="n">
        <v>9434</v>
      </c>
      <c r="S5" s="39" t="inlineStr">
        <is>
          <t>DR</t>
        </is>
      </c>
      <c r="T5" s="39" t="inlineStr">
        <is>
          <t>P405PSP2404990</t>
        </is>
      </c>
      <c r="U5" s="39" t="inlineStr">
        <is>
          <t>405965290829</t>
        </is>
      </c>
      <c r="V5" s="39" t="n">
        <v>257699309</v>
      </c>
      <c r="W5" s="39" t="n">
        <v>323</v>
      </c>
      <c r="X5" s="39" t="inlineStr">
        <is>
          <t>MUMBAI</t>
        </is>
      </c>
      <c r="Y5" s="39" t="n"/>
      <c r="Z5" s="39" t="inlineStr">
        <is>
          <t>credit not received</t>
        </is>
      </c>
      <c r="AA5" s="39" t="inlineStr">
        <is>
          <t>credit not received</t>
        </is>
      </c>
      <c r="AB5" s="39" t="inlineStr">
        <is>
          <t>service provider</t>
        </is>
      </c>
      <c r="AC5" s="39" t="n"/>
      <c r="AD5" s="39" t="n"/>
      <c r="AE5" s="39" t="n"/>
      <c r="AF5" s="39" t="n"/>
    </row>
    <row r="6">
      <c r="B6" s="39" t="inlineStr">
        <is>
          <t>4 to 7 Days</t>
        </is>
      </c>
      <c r="C6" s="39" t="n">
        <v>7</v>
      </c>
      <c r="D6" s="39" t="inlineStr">
        <is>
          <t>Beyond SLA</t>
        </is>
      </c>
      <c r="E6" s="39" t="inlineStr">
        <is>
          <t>Feb_2024</t>
        </is>
      </c>
      <c r="F6" s="297" t="inlineStr">
        <is>
          <t>28-Feb-24</t>
        </is>
      </c>
      <c r="G6" s="39" t="n">
        <v>600074214</v>
      </c>
      <c r="H6" s="39" t="inlineStr">
        <is>
          <t>PENNANT</t>
        </is>
      </c>
      <c r="I6" s="39" t="n"/>
      <c r="J6" s="39" t="n"/>
      <c r="K6" s="39" t="inlineStr">
        <is>
          <t>TECHNOLUBES INTERNATIONAL PRIVATE LIMITED</t>
        </is>
      </c>
      <c r="L6" s="39" t="n"/>
      <c r="M6" s="39" t="n"/>
      <c r="N6" s="39" t="n"/>
      <c r="O6" s="297" t="inlineStr">
        <is>
          <t>28-Feb-24</t>
        </is>
      </c>
      <c r="P6" s="39" t="n"/>
      <c r="Q6" s="39" t="n"/>
      <c r="R6" s="39" t="n">
        <v>8883</v>
      </c>
      <c r="S6" s="39" t="inlineStr">
        <is>
          <t>DR</t>
        </is>
      </c>
      <c r="T6" s="39" t="inlineStr">
        <is>
          <t>456HFBFY775691</t>
        </is>
      </c>
      <c r="U6" s="39" t="inlineStr">
        <is>
          <t>405964208248</t>
        </is>
      </c>
      <c r="V6" s="39" t="n">
        <v>257696576</v>
      </c>
      <c r="W6" s="39" t="n">
        <v>412</v>
      </c>
      <c r="X6" s="39" t="inlineStr">
        <is>
          <t>LUCKNOW</t>
        </is>
      </c>
      <c r="Y6" s="39" t="n"/>
      <c r="Z6" s="39" t="inlineStr">
        <is>
          <t>credit not received</t>
        </is>
      </c>
      <c r="AA6" s="39" t="inlineStr">
        <is>
          <t>credit not received</t>
        </is>
      </c>
      <c r="AB6" s="39" t="inlineStr">
        <is>
          <t>service provider</t>
        </is>
      </c>
      <c r="AC6" s="39" t="n"/>
      <c r="AD6" s="39" t="n"/>
      <c r="AE6" s="39" t="n"/>
      <c r="AF6" s="39" t="n"/>
    </row>
    <row r="7">
      <c r="B7" s="39" t="inlineStr">
        <is>
          <t>4 to 7 Days</t>
        </is>
      </c>
      <c r="C7" s="39" t="n">
        <v>7</v>
      </c>
      <c r="D7" s="39" t="inlineStr">
        <is>
          <t>Beyond SLA</t>
        </is>
      </c>
      <c r="E7" s="39" t="inlineStr">
        <is>
          <t>Feb_2024</t>
        </is>
      </c>
      <c r="F7" s="297" t="inlineStr">
        <is>
          <t>28-Feb-24</t>
        </is>
      </c>
      <c r="G7" s="39" t="n">
        <v>599950286</v>
      </c>
      <c r="H7" s="39" t="inlineStr">
        <is>
          <t>PENNANT</t>
        </is>
      </c>
      <c r="I7" s="39" t="n"/>
      <c r="J7" s="39" t="n"/>
      <c r="K7" s="39" t="inlineStr">
        <is>
          <t>CITY STEEL</t>
        </is>
      </c>
      <c r="L7" s="39" t="n"/>
      <c r="M7" s="39" t="n"/>
      <c r="N7" s="39" t="n"/>
      <c r="O7" s="297" t="inlineStr">
        <is>
          <t>28-Feb-24</t>
        </is>
      </c>
      <c r="P7" s="39" t="n"/>
      <c r="Q7" s="39" t="n"/>
      <c r="R7" s="39" t="n">
        <v>12000</v>
      </c>
      <c r="S7" s="39" t="inlineStr">
        <is>
          <t>DR</t>
        </is>
      </c>
      <c r="T7" s="39" t="inlineStr">
        <is>
          <t>P594PPS5046360</t>
        </is>
      </c>
      <c r="U7" s="39" t="inlineStr">
        <is>
          <t>405971551765</t>
        </is>
      </c>
      <c r="V7" s="39" t="n">
        <v>257646086</v>
      </c>
      <c r="W7" s="39" t="n">
        <v>189</v>
      </c>
      <c r="X7" s="39" t="inlineStr">
        <is>
          <t>RANCHI</t>
        </is>
      </c>
      <c r="Y7" s="39" t="n"/>
      <c r="Z7" s="39" t="inlineStr">
        <is>
          <t>credit not received</t>
        </is>
      </c>
      <c r="AA7" s="39" t="inlineStr">
        <is>
          <t>credit not received</t>
        </is>
      </c>
      <c r="AB7" s="39" t="inlineStr">
        <is>
          <t>service provider</t>
        </is>
      </c>
      <c r="AC7" s="39" t="n"/>
      <c r="AD7" s="39" t="n"/>
      <c r="AE7" s="39" t="n"/>
      <c r="AF7" s="39" t="n"/>
    </row>
    <row r="8">
      <c r="B8" s="39" t="inlineStr">
        <is>
          <t>4 to 7 Days</t>
        </is>
      </c>
      <c r="C8" s="39" t="n">
        <v>7</v>
      </c>
      <c r="D8" s="39" t="inlineStr">
        <is>
          <t>Beyond SLA</t>
        </is>
      </c>
      <c r="E8" s="39" t="inlineStr">
        <is>
          <t>Feb_2024</t>
        </is>
      </c>
      <c r="F8" s="297" t="inlineStr">
        <is>
          <t>28-Feb-24</t>
        </is>
      </c>
      <c r="G8" s="39" t="n">
        <v>600073001</v>
      </c>
      <c r="H8" s="39" t="inlineStr">
        <is>
          <t>PENNANT</t>
        </is>
      </c>
      <c r="I8" s="39" t="n"/>
      <c r="J8" s="39" t="n"/>
      <c r="K8" s="39" t="inlineStr">
        <is>
          <t>Mohmmad Athar Chougle</t>
        </is>
      </c>
      <c r="L8" s="39" t="n"/>
      <c r="M8" s="39" t="n"/>
      <c r="N8" s="39" t="n"/>
      <c r="O8" s="297" t="inlineStr">
        <is>
          <t>28-Feb-24</t>
        </is>
      </c>
      <c r="P8" s="39" t="n"/>
      <c r="Q8" s="39" t="n"/>
      <c r="R8" s="39" t="n">
        <v>15594</v>
      </c>
      <c r="S8" s="39" t="inlineStr">
        <is>
          <t>DR</t>
        </is>
      </c>
      <c r="T8" s="39" t="inlineStr">
        <is>
          <t>P405DHP1257787</t>
        </is>
      </c>
      <c r="U8" s="39" t="inlineStr">
        <is>
          <t>405963939050</t>
        </is>
      </c>
      <c r="V8" s="39" t="n">
        <v>257695842</v>
      </c>
      <c r="W8" s="39" t="n">
        <v>323</v>
      </c>
      <c r="X8" s="39" t="inlineStr">
        <is>
          <t>MUMBAI</t>
        </is>
      </c>
      <c r="Y8" s="39" t="n"/>
      <c r="Z8" s="39" t="inlineStr">
        <is>
          <t>credit not received</t>
        </is>
      </c>
      <c r="AA8" s="39" t="inlineStr">
        <is>
          <t>credit not received</t>
        </is>
      </c>
      <c r="AB8" s="39" t="inlineStr">
        <is>
          <t>service provider</t>
        </is>
      </c>
      <c r="AC8" s="39" t="n"/>
      <c r="AD8" s="39" t="n"/>
      <c r="AE8" s="39" t="n"/>
      <c r="AF8" s="39" t="n"/>
    </row>
    <row r="9">
      <c r="B9" s="39" t="inlineStr">
        <is>
          <t>4 to 7 Days</t>
        </is>
      </c>
      <c r="C9" s="39" t="n">
        <v>7</v>
      </c>
      <c r="D9" s="39" t="inlineStr">
        <is>
          <t>Beyond SLA</t>
        </is>
      </c>
      <c r="E9" s="39" t="inlineStr">
        <is>
          <t>Feb_2024</t>
        </is>
      </c>
      <c r="F9" s="297" t="inlineStr">
        <is>
          <t>28-Feb-24</t>
        </is>
      </c>
      <c r="G9" s="39" t="n">
        <v>600112927</v>
      </c>
      <c r="H9" s="39" t="inlineStr">
        <is>
          <t>PENNANT</t>
        </is>
      </c>
      <c r="I9" s="39" t="n"/>
      <c r="J9" s="39" t="n"/>
      <c r="K9" s="39" t="inlineStr">
        <is>
          <t>VIKASH MEHRA</t>
        </is>
      </c>
      <c r="L9" s="39" t="n"/>
      <c r="M9" s="39" t="n"/>
      <c r="N9" s="39" t="n"/>
      <c r="O9" s="297" t="inlineStr">
        <is>
          <t>28-Feb-24</t>
        </is>
      </c>
      <c r="P9" s="39" t="n"/>
      <c r="Q9" s="39" t="n"/>
      <c r="R9" s="39" t="n">
        <v>5397</v>
      </c>
      <c r="S9" s="39" t="inlineStr">
        <is>
          <t>DR</t>
        </is>
      </c>
      <c r="T9" s="39" t="inlineStr">
        <is>
          <t>405CTPFY788877</t>
        </is>
      </c>
      <c r="U9" s="39" t="inlineStr">
        <is>
          <t>405972681322</t>
        </is>
      </c>
      <c r="V9" s="39" t="n">
        <v>257715978</v>
      </c>
      <c r="W9" s="39" t="n">
        <v>323</v>
      </c>
      <c r="X9" s="39" t="inlineStr">
        <is>
          <t>MUMBAI</t>
        </is>
      </c>
      <c r="Y9" s="39" t="n"/>
      <c r="Z9" s="39" t="inlineStr">
        <is>
          <t>credit not received</t>
        </is>
      </c>
      <c r="AA9" s="39" t="inlineStr">
        <is>
          <t>credit not received</t>
        </is>
      </c>
      <c r="AB9" s="39" t="inlineStr">
        <is>
          <t>service provider</t>
        </is>
      </c>
      <c r="AC9" s="39" t="n"/>
      <c r="AD9" s="39" t="n"/>
      <c r="AE9" s="39" t="n"/>
      <c r="AF9" s="39" t="n"/>
    </row>
    <row r="10">
      <c r="B10" s="39" t="inlineStr">
        <is>
          <t>4 to 7 Days</t>
        </is>
      </c>
      <c r="C10" s="39" t="n">
        <v>7</v>
      </c>
      <c r="D10" s="39" t="inlineStr">
        <is>
          <t>Beyond SLA</t>
        </is>
      </c>
      <c r="E10" s="39" t="inlineStr">
        <is>
          <t>Feb_2024</t>
        </is>
      </c>
      <c r="F10" s="297" t="inlineStr">
        <is>
          <t>28-Feb-24</t>
        </is>
      </c>
      <c r="G10" s="39" t="n">
        <v>600081120</v>
      </c>
      <c r="H10" s="39" t="inlineStr">
        <is>
          <t>PENNANT</t>
        </is>
      </c>
      <c r="I10" s="39" t="n"/>
      <c r="J10" s="39" t="n"/>
      <c r="K10" s="39" t="inlineStr">
        <is>
          <t>SRINIVAS LINGAYY</t>
        </is>
      </c>
      <c r="L10" s="39" t="n"/>
      <c r="M10" s="39" t="n"/>
      <c r="N10" s="39" t="n"/>
      <c r="O10" s="297" t="inlineStr">
        <is>
          <t>28-Feb-24</t>
        </is>
      </c>
      <c r="P10" s="39" t="n"/>
      <c r="Q10" s="39" t="n"/>
      <c r="R10" s="39" t="n">
        <v>10600</v>
      </c>
      <c r="S10" s="39" t="inlineStr">
        <is>
          <t>DR</t>
        </is>
      </c>
      <c r="T10" s="39" t="inlineStr">
        <is>
          <t>P405PPL6767962</t>
        </is>
      </c>
      <c r="U10" s="39" t="inlineStr">
        <is>
          <t>405904945389</t>
        </is>
      </c>
      <c r="V10" s="39" t="n">
        <v>257700133</v>
      </c>
      <c r="W10" s="39" t="n">
        <v>323</v>
      </c>
      <c r="X10" s="39" t="inlineStr">
        <is>
          <t>MUMBAI</t>
        </is>
      </c>
      <c r="Y10" s="39" t="n"/>
      <c r="Z10" s="39" t="inlineStr">
        <is>
          <t>credit not received</t>
        </is>
      </c>
      <c r="AA10" s="39" t="inlineStr">
        <is>
          <t>credit not received</t>
        </is>
      </c>
      <c r="AB10" s="39" t="inlineStr">
        <is>
          <t>service provider</t>
        </is>
      </c>
      <c r="AC10" s="39" t="n"/>
      <c r="AD10" s="39" t="n"/>
      <c r="AE10" s="39" t="n"/>
      <c r="AF10" s="39" t="n"/>
    </row>
    <row r="11">
      <c r="R11" s="298" t="n">
        <v>91570</v>
      </c>
    </row>
    <row r="12">
      <c r="B12" s="285" t="inlineStr">
        <is>
          <t>TAT</t>
        </is>
      </c>
      <c r="C12" s="286" t="inlineStr">
        <is>
          <t>AGEING</t>
        </is>
      </c>
      <c r="D12" s="286" t="inlineStr">
        <is>
          <t>SLA STATUS</t>
        </is>
      </c>
      <c r="E12" s="287" t="inlineStr">
        <is>
          <t>MONTHS</t>
        </is>
      </c>
      <c r="F12" s="299" t="inlineStr">
        <is>
          <t>DATE</t>
        </is>
      </c>
      <c r="G12" s="286" t="inlineStr">
        <is>
          <t>VOUCHERID</t>
        </is>
      </c>
      <c r="H12" s="286" t="inlineStr">
        <is>
          <t>NARRATION</t>
        </is>
      </c>
      <c r="I12" s="289" t="inlineStr">
        <is>
          <t>REFERENCE</t>
        </is>
      </c>
      <c r="J12" s="286" t="inlineStr">
        <is>
          <t>DEALID</t>
        </is>
      </c>
      <c r="K12" s="286" t="inlineStr">
        <is>
          <t>CUSTOMER NAME</t>
        </is>
      </c>
      <c r="L12" s="286" t="inlineStr">
        <is>
          <t>TRANSACTION ID</t>
        </is>
      </c>
      <c r="M12" s="286" t="inlineStr">
        <is>
          <t>MAKER ID</t>
        </is>
      </c>
      <c r="N12" s="286" t="inlineStr">
        <is>
          <t>CHECKER ID</t>
        </is>
      </c>
      <c r="O12" s="288" t="inlineStr">
        <is>
          <t>VALUE_DATE</t>
        </is>
      </c>
      <c r="P12" s="290" t="inlineStr">
        <is>
          <t>DIVISION</t>
        </is>
      </c>
      <c r="Q12" s="286" t="inlineStr">
        <is>
          <t>LOCATION</t>
        </is>
      </c>
      <c r="R12" s="291" t="inlineStr">
        <is>
          <t>AMOUNT</t>
        </is>
      </c>
      <c r="S12" s="291" t="inlineStr">
        <is>
          <t>DR/CR</t>
        </is>
      </c>
      <c r="T12" s="290" t="inlineStr">
        <is>
          <t>LAN NO</t>
        </is>
      </c>
      <c r="U12" s="289" t="inlineStr">
        <is>
          <t>CHEQUE NO</t>
        </is>
      </c>
      <c r="V12" s="289" t="inlineStr">
        <is>
          <t>CHEQUE ID</t>
        </is>
      </c>
      <c r="W12" s="286" t="inlineStr">
        <is>
          <t>BRANCH CODE</t>
        </is>
      </c>
      <c r="X12" s="286" t="inlineStr">
        <is>
          <t>BRANCH NAME</t>
        </is>
      </c>
      <c r="Y12" s="290" t="inlineStr">
        <is>
          <t>INSTALMENT NO</t>
        </is>
      </c>
      <c r="Z12" s="292" t="inlineStr">
        <is>
          <t>REMARKS</t>
        </is>
      </c>
      <c r="AA12" s="293" t="inlineStr">
        <is>
          <t>REASONING MIS</t>
        </is>
      </c>
      <c r="AB12" s="294" t="inlineStr">
        <is>
          <t>FPR DETAILS</t>
        </is>
      </c>
      <c r="AC12" s="295" t="inlineStr">
        <is>
          <t>Date of Cr</t>
        </is>
      </c>
      <c r="AD12" s="296" t="inlineStr">
        <is>
          <t>Matching1</t>
        </is>
      </c>
      <c r="AE12" s="296" t="inlineStr">
        <is>
          <t>Matching2</t>
        </is>
      </c>
    </row>
    <row r="13">
      <c r="B13" s="39" t="inlineStr">
        <is>
          <t>4 to 7 Days</t>
        </is>
      </c>
      <c r="C13" s="39" t="n">
        <v>7</v>
      </c>
      <c r="D13" s="39" t="inlineStr">
        <is>
          <t>Beyond SLA</t>
        </is>
      </c>
      <c r="E13" s="39" t="inlineStr">
        <is>
          <t>Feb_2024</t>
        </is>
      </c>
      <c r="F13" s="297" t="inlineStr">
        <is>
          <t>28-Feb-24</t>
        </is>
      </c>
      <c r="G13" s="39" t="n">
        <v>600035204</v>
      </c>
      <c r="H13" s="39" t="inlineStr">
        <is>
          <t>PENNANT</t>
        </is>
      </c>
      <c r="I13" s="39" t="n"/>
      <c r="J13" s="39" t="n"/>
      <c r="K13" s="39" t="inlineStr">
        <is>
          <t>MS AMAL LAKSHMAN</t>
        </is>
      </c>
      <c r="L13" s="39" t="n"/>
      <c r="M13" s="39" t="n"/>
      <c r="N13" s="39" t="n"/>
      <c r="O13" s="297" t="inlineStr">
        <is>
          <t>28-Feb-24</t>
        </is>
      </c>
      <c r="P13" s="39" t="n"/>
      <c r="Q13" s="39" t="n"/>
      <c r="R13" s="39" t="n">
        <v>0</v>
      </c>
      <c r="S13" s="39" t="inlineStr">
        <is>
          <t>CR</t>
        </is>
      </c>
      <c r="T13" s="39" t="inlineStr">
        <is>
          <t>PW82PPS6331473</t>
        </is>
      </c>
      <c r="U13" s="39" t="inlineStr">
        <is>
          <t>405955058006</t>
        </is>
      </c>
      <c r="V13" s="39" t="n">
        <v>257678587</v>
      </c>
      <c r="W13" s="39" t="n">
        <v>4874</v>
      </c>
      <c r="X13" s="39" t="inlineStr">
        <is>
          <t>MEMARI</t>
        </is>
      </c>
      <c r="Y13" s="39" t="n"/>
      <c r="Z13" s="39" t="inlineStr">
        <is>
          <t>credit not received</t>
        </is>
      </c>
      <c r="AA13" s="39" t="inlineStr">
        <is>
          <t>credit not received</t>
        </is>
      </c>
      <c r="AB13" s="39" t="inlineStr">
        <is>
          <t>service provider</t>
        </is>
      </c>
      <c r="AC13" s="39" t="n"/>
      <c r="AD13" s="39" t="n"/>
      <c r="AE13" s="39" t="n"/>
    </row>
    <row r="14">
      <c r="B14" s="39" t="inlineStr">
        <is>
          <t>4 to 7 Days</t>
        </is>
      </c>
      <c r="C14" s="39" t="n">
        <v>7</v>
      </c>
      <c r="D14" s="39" t="inlineStr">
        <is>
          <t>Beyond SLA</t>
        </is>
      </c>
      <c r="E14" s="39" t="inlineStr">
        <is>
          <t>Feb_2024</t>
        </is>
      </c>
      <c r="F14" s="297" t="inlineStr">
        <is>
          <t>28-Feb-24</t>
        </is>
      </c>
      <c r="G14" s="39" t="n">
        <v>599951291</v>
      </c>
      <c r="H14" s="39" t="inlineStr">
        <is>
          <t>PENNANT</t>
        </is>
      </c>
      <c r="I14" s="39" t="n"/>
      <c r="J14" s="39" t="n"/>
      <c r="K14" s="39" t="inlineStr">
        <is>
          <t>SRIRAM S</t>
        </is>
      </c>
      <c r="L14" s="39" t="n"/>
      <c r="M14" s="39" t="n"/>
      <c r="N14" s="39" t="n"/>
      <c r="O14" s="297" t="inlineStr">
        <is>
          <t>28-Feb-24</t>
        </is>
      </c>
      <c r="P14" s="39" t="n"/>
      <c r="Q14" s="39" t="n"/>
      <c r="R14" s="39" t="n">
        <v>0</v>
      </c>
      <c r="S14" s="39" t="inlineStr">
        <is>
          <t>CR</t>
        </is>
      </c>
      <c r="T14" s="39" t="inlineStr">
        <is>
          <t>4H8PLTHW858125</t>
        </is>
      </c>
      <c r="U14" s="39" t="inlineStr">
        <is>
          <t>405919515650</t>
        </is>
      </c>
      <c r="V14" s="39" t="n">
        <v>257646358</v>
      </c>
      <c r="W14" s="39" t="n">
        <v>272</v>
      </c>
      <c r="X14" s="39" t="inlineStr">
        <is>
          <t>CHENGALPATTU</t>
        </is>
      </c>
      <c r="Y14" s="39" t="n"/>
      <c r="Z14" s="39" t="inlineStr">
        <is>
          <t>credit not received</t>
        </is>
      </c>
      <c r="AA14" s="39" t="inlineStr">
        <is>
          <t>credit not received</t>
        </is>
      </c>
      <c r="AB14" s="39" t="inlineStr">
        <is>
          <t>service provider</t>
        </is>
      </c>
      <c r="AC14" s="39" t="n"/>
      <c r="AD14" s="39" t="n"/>
      <c r="AE14" s="39" t="n"/>
    </row>
    <row r="15">
      <c r="B15" s="39" t="inlineStr">
        <is>
          <t>4 to 7 Days</t>
        </is>
      </c>
      <c r="C15" s="39" t="n">
        <v>7</v>
      </c>
      <c r="D15" s="39" t="inlineStr">
        <is>
          <t>Beyond SLA</t>
        </is>
      </c>
      <c r="E15" s="39" t="inlineStr">
        <is>
          <t>Feb_2024</t>
        </is>
      </c>
      <c r="F15" s="297" t="inlineStr">
        <is>
          <t>28-Feb-24</t>
        </is>
      </c>
      <c r="G15" s="39" t="n">
        <v>600022554</v>
      </c>
      <c r="H15" s="39" t="inlineStr">
        <is>
          <t>PENNANT</t>
        </is>
      </c>
      <c r="I15" s="39" t="n"/>
      <c r="J15" s="39" t="n"/>
      <c r="K15" s="39" t="inlineStr">
        <is>
          <t>FIECAM INFRA PRIVATE LIMITED</t>
        </is>
      </c>
      <c r="L15" s="39" t="n"/>
      <c r="M15" s="39" t="n"/>
      <c r="N15" s="39" t="n"/>
      <c r="O15" s="297" t="inlineStr">
        <is>
          <t>28-Feb-24</t>
        </is>
      </c>
      <c r="P15" s="39" t="n"/>
      <c r="Q15" s="39" t="n"/>
      <c r="R15" s="39" t="n">
        <v>0</v>
      </c>
      <c r="S15" s="39" t="inlineStr">
        <is>
          <t>CR</t>
        </is>
      </c>
      <c r="T15" s="39" t="inlineStr">
        <is>
          <t>402HFNGH603755</t>
        </is>
      </c>
      <c r="U15" s="39" t="inlineStr">
        <is>
          <t>405933524078</t>
        </is>
      </c>
      <c r="V15" s="39" t="n">
        <v>257673745</v>
      </c>
      <c r="W15" s="39" t="n">
        <v>320</v>
      </c>
      <c r="X15" s="39" t="inlineStr">
        <is>
          <t>PUNE</t>
        </is>
      </c>
      <c r="Y15" s="39" t="n"/>
      <c r="Z15" s="39" t="inlineStr">
        <is>
          <t>credit not received</t>
        </is>
      </c>
      <c r="AA15" s="39" t="inlineStr">
        <is>
          <t>credit not received</t>
        </is>
      </c>
      <c r="AB15" s="39" t="inlineStr">
        <is>
          <t>service provider</t>
        </is>
      </c>
      <c r="AC15" s="39" t="n"/>
      <c r="AD15" s="39" t="n"/>
      <c r="AE15" s="39" t="n"/>
    </row>
    <row r="16">
      <c r="B16" s="39" t="inlineStr">
        <is>
          <t>4 to 7 Days</t>
        </is>
      </c>
      <c r="C16" s="39" t="n">
        <v>7</v>
      </c>
      <c r="D16" s="39" t="inlineStr">
        <is>
          <t>Beyond SLA</t>
        </is>
      </c>
      <c r="E16" s="39" t="inlineStr">
        <is>
          <t>Feb_2024</t>
        </is>
      </c>
      <c r="F16" s="297" t="inlineStr">
        <is>
          <t>28-Feb-24</t>
        </is>
      </c>
      <c r="G16" s="39" t="n">
        <v>600080050</v>
      </c>
      <c r="H16" s="39" t="inlineStr">
        <is>
          <t>PENNANT</t>
        </is>
      </c>
      <c r="I16" s="39" t="n"/>
      <c r="J16" s="39" t="n"/>
      <c r="K16" s="39" t="inlineStr">
        <is>
          <t>RANJEET GOPAL PRASAD</t>
        </is>
      </c>
      <c r="L16" s="39" t="n"/>
      <c r="M16" s="39" t="n"/>
      <c r="N16" s="39" t="n"/>
      <c r="O16" s="297" t="inlineStr">
        <is>
          <t>28-Feb-24</t>
        </is>
      </c>
      <c r="P16" s="39" t="n"/>
      <c r="Q16" s="39" t="n"/>
      <c r="R16" s="39" t="n">
        <v>0</v>
      </c>
      <c r="S16" s="39" t="inlineStr">
        <is>
          <t>CR</t>
        </is>
      </c>
      <c r="T16" s="39" t="inlineStr">
        <is>
          <t>P405PSP2404990</t>
        </is>
      </c>
      <c r="U16" s="39" t="inlineStr">
        <is>
          <t>405965290829</t>
        </is>
      </c>
      <c r="V16" s="39" t="n">
        <v>257699309</v>
      </c>
      <c r="W16" s="39" t="n">
        <v>323</v>
      </c>
      <c r="X16" s="39" t="inlineStr">
        <is>
          <t>MUMBAI</t>
        </is>
      </c>
      <c r="Y16" s="39" t="n"/>
      <c r="Z16" s="39" t="inlineStr">
        <is>
          <t>credit not received</t>
        </is>
      </c>
      <c r="AA16" s="39" t="inlineStr">
        <is>
          <t>credit not received</t>
        </is>
      </c>
      <c r="AB16" s="39" t="inlineStr">
        <is>
          <t>service provider</t>
        </is>
      </c>
      <c r="AC16" s="39" t="n"/>
      <c r="AD16" s="39" t="n"/>
      <c r="AE16" s="39" t="n"/>
    </row>
    <row r="17">
      <c r="B17" s="39" t="inlineStr">
        <is>
          <t>4 to 7 Days</t>
        </is>
      </c>
      <c r="C17" s="39" t="n">
        <v>7</v>
      </c>
      <c r="D17" s="39" t="inlineStr">
        <is>
          <t>Beyond SLA</t>
        </is>
      </c>
      <c r="E17" s="39" t="inlineStr">
        <is>
          <t>Feb_2024</t>
        </is>
      </c>
      <c r="F17" s="297" t="inlineStr">
        <is>
          <t>28-Feb-24</t>
        </is>
      </c>
      <c r="G17" s="39" t="n">
        <v>600074214</v>
      </c>
      <c r="H17" s="39" t="inlineStr">
        <is>
          <t>PENNANT</t>
        </is>
      </c>
      <c r="I17" s="39" t="n"/>
      <c r="J17" s="39" t="n"/>
      <c r="K17" s="39" t="inlineStr">
        <is>
          <t>TECHNOLUBES INTERNATIONAL PRIVATE LIMITED</t>
        </is>
      </c>
      <c r="L17" s="39" t="n"/>
      <c r="M17" s="39" t="n"/>
      <c r="N17" s="39" t="n"/>
      <c r="O17" s="297" t="inlineStr">
        <is>
          <t>28-Feb-24</t>
        </is>
      </c>
      <c r="P17" s="39" t="n"/>
      <c r="Q17" s="39" t="n"/>
      <c r="R17" s="39" t="n">
        <v>0</v>
      </c>
      <c r="S17" s="39" t="inlineStr">
        <is>
          <t>CR</t>
        </is>
      </c>
      <c r="T17" s="39" t="inlineStr">
        <is>
          <t>456HFBFY775691</t>
        </is>
      </c>
      <c r="U17" s="39" t="inlineStr">
        <is>
          <t>405964208248</t>
        </is>
      </c>
      <c r="V17" s="39" t="n">
        <v>257696576</v>
      </c>
      <c r="W17" s="39" t="n">
        <v>412</v>
      </c>
      <c r="X17" s="39" t="inlineStr">
        <is>
          <t>LUCKNOW</t>
        </is>
      </c>
      <c r="Y17" s="39" t="n"/>
      <c r="Z17" s="39" t="inlineStr">
        <is>
          <t>credit not received</t>
        </is>
      </c>
      <c r="AA17" s="39" t="inlineStr">
        <is>
          <t>credit not received</t>
        </is>
      </c>
      <c r="AB17" s="39" t="inlineStr">
        <is>
          <t>service provider</t>
        </is>
      </c>
      <c r="AC17" s="39" t="n"/>
      <c r="AD17" s="39" t="n"/>
      <c r="AE17" s="39" t="n"/>
    </row>
    <row r="18">
      <c r="B18" s="39" t="inlineStr">
        <is>
          <t>4 to 7 Days</t>
        </is>
      </c>
      <c r="C18" s="39" t="n">
        <v>7</v>
      </c>
      <c r="D18" s="39" t="inlineStr">
        <is>
          <t>Beyond SLA</t>
        </is>
      </c>
      <c r="E18" s="39" t="inlineStr">
        <is>
          <t>Feb_2024</t>
        </is>
      </c>
      <c r="F18" s="297" t="inlineStr">
        <is>
          <t>28-Feb-24</t>
        </is>
      </c>
      <c r="G18" s="39" t="n">
        <v>599950286</v>
      </c>
      <c r="H18" s="39" t="inlineStr">
        <is>
          <t>PENNANT</t>
        </is>
      </c>
      <c r="I18" s="39" t="n"/>
      <c r="J18" s="39" t="n"/>
      <c r="K18" s="39" t="inlineStr">
        <is>
          <t>CITY STEEL</t>
        </is>
      </c>
      <c r="L18" s="39" t="n"/>
      <c r="M18" s="39" t="n"/>
      <c r="N18" s="39" t="n"/>
      <c r="O18" s="297" t="inlineStr">
        <is>
          <t>28-Feb-24</t>
        </is>
      </c>
      <c r="P18" s="39" t="n"/>
      <c r="Q18" s="39" t="n"/>
      <c r="R18" s="39" t="n">
        <v>0</v>
      </c>
      <c r="S18" s="39" t="inlineStr">
        <is>
          <t>CR</t>
        </is>
      </c>
      <c r="T18" s="39" t="inlineStr">
        <is>
          <t>P594PPS5046360</t>
        </is>
      </c>
      <c r="U18" s="39" t="inlineStr">
        <is>
          <t>405971551765</t>
        </is>
      </c>
      <c r="V18" s="39" t="n">
        <v>257646086</v>
      </c>
      <c r="W18" s="39" t="n">
        <v>189</v>
      </c>
      <c r="X18" s="39" t="inlineStr">
        <is>
          <t>RANCHI</t>
        </is>
      </c>
      <c r="Y18" s="39" t="n"/>
      <c r="Z18" s="39" t="inlineStr">
        <is>
          <t>credit not received</t>
        </is>
      </c>
      <c r="AA18" s="39" t="inlineStr">
        <is>
          <t>credit not received</t>
        </is>
      </c>
      <c r="AB18" s="39" t="inlineStr">
        <is>
          <t>service provider</t>
        </is>
      </c>
      <c r="AC18" s="39" t="n"/>
      <c r="AD18" s="39" t="n"/>
      <c r="AE18" s="39" t="n"/>
    </row>
    <row r="19">
      <c r="B19" s="39" t="inlineStr">
        <is>
          <t>4 to 7 Days</t>
        </is>
      </c>
      <c r="C19" s="39" t="n">
        <v>7</v>
      </c>
      <c r="D19" s="39" t="inlineStr">
        <is>
          <t>Beyond SLA</t>
        </is>
      </c>
      <c r="E19" s="39" t="inlineStr">
        <is>
          <t>Feb_2024</t>
        </is>
      </c>
      <c r="F19" s="297" t="inlineStr">
        <is>
          <t>28-Feb-24</t>
        </is>
      </c>
      <c r="G19" s="39" t="n">
        <v>600073001</v>
      </c>
      <c r="H19" s="39" t="inlineStr">
        <is>
          <t>PENNANT</t>
        </is>
      </c>
      <c r="I19" s="39" t="n"/>
      <c r="J19" s="39" t="n"/>
      <c r="K19" s="39" t="inlineStr">
        <is>
          <t>Mohmmad Athar Chougle</t>
        </is>
      </c>
      <c r="L19" s="39" t="n"/>
      <c r="M19" s="39" t="n"/>
      <c r="N19" s="39" t="n"/>
      <c r="O19" s="297" t="inlineStr">
        <is>
          <t>28-Feb-24</t>
        </is>
      </c>
      <c r="P19" s="39" t="n"/>
      <c r="Q19" s="39" t="n"/>
      <c r="R19" s="39" t="n">
        <v>0</v>
      </c>
      <c r="S19" s="39" t="inlineStr">
        <is>
          <t>CR</t>
        </is>
      </c>
      <c r="T19" s="39" t="inlineStr">
        <is>
          <t>P405DHP1257787</t>
        </is>
      </c>
      <c r="U19" s="39" t="inlineStr">
        <is>
          <t>405963939050</t>
        </is>
      </c>
      <c r="V19" s="39" t="n">
        <v>257695842</v>
      </c>
      <c r="W19" s="39" t="n">
        <v>323</v>
      </c>
      <c r="X19" s="39" t="inlineStr">
        <is>
          <t>MUMBAI</t>
        </is>
      </c>
      <c r="Y19" s="39" t="n"/>
      <c r="Z19" s="39" t="inlineStr">
        <is>
          <t>credit not received</t>
        </is>
      </c>
      <c r="AA19" s="39" t="inlineStr">
        <is>
          <t>credit not received</t>
        </is>
      </c>
      <c r="AB19" s="39" t="inlineStr">
        <is>
          <t>service provider</t>
        </is>
      </c>
      <c r="AC19" s="39" t="n"/>
      <c r="AD19" s="39" t="n"/>
      <c r="AE19" s="39" t="n"/>
    </row>
    <row r="20">
      <c r="B20" s="39" t="inlineStr">
        <is>
          <t>4 to 7 Days</t>
        </is>
      </c>
      <c r="C20" s="39" t="n">
        <v>7</v>
      </c>
      <c r="D20" s="39" t="inlineStr">
        <is>
          <t>Beyond SLA</t>
        </is>
      </c>
      <c r="E20" s="39" t="inlineStr">
        <is>
          <t>Feb_2024</t>
        </is>
      </c>
      <c r="F20" s="297" t="inlineStr">
        <is>
          <t>28-Feb-24</t>
        </is>
      </c>
      <c r="G20" s="39" t="n">
        <v>600112927</v>
      </c>
      <c r="H20" s="39" t="inlineStr">
        <is>
          <t>PENNANT</t>
        </is>
      </c>
      <c r="I20" s="39" t="n"/>
      <c r="J20" s="39" t="n"/>
      <c r="K20" s="39" t="inlineStr">
        <is>
          <t>VIKASH MEHRA</t>
        </is>
      </c>
      <c r="L20" s="39" t="n"/>
      <c r="M20" s="39" t="n"/>
      <c r="N20" s="39" t="n"/>
      <c r="O20" s="297" t="inlineStr">
        <is>
          <t>28-Feb-24</t>
        </is>
      </c>
      <c r="P20" s="39" t="n"/>
      <c r="Q20" s="39" t="n"/>
      <c r="R20" s="39" t="n">
        <v>0</v>
      </c>
      <c r="S20" s="39" t="inlineStr">
        <is>
          <t>CR</t>
        </is>
      </c>
      <c r="T20" s="39" t="inlineStr">
        <is>
          <t>405CTPFY788877</t>
        </is>
      </c>
      <c r="U20" s="39" t="inlineStr">
        <is>
          <t>405972681322</t>
        </is>
      </c>
      <c r="V20" s="39" t="n">
        <v>257715978</v>
      </c>
      <c r="W20" s="39" t="n">
        <v>323</v>
      </c>
      <c r="X20" s="39" t="inlineStr">
        <is>
          <t>MUMBAI</t>
        </is>
      </c>
      <c r="Y20" s="39" t="n"/>
      <c r="Z20" s="39" t="inlineStr">
        <is>
          <t>credit not received</t>
        </is>
      </c>
      <c r="AA20" s="39" t="inlineStr">
        <is>
          <t>credit not received</t>
        </is>
      </c>
      <c r="AB20" s="39" t="inlineStr">
        <is>
          <t>service provider</t>
        </is>
      </c>
      <c r="AC20" s="39" t="n"/>
      <c r="AD20" s="39" t="n"/>
      <c r="AE20" s="39" t="n"/>
    </row>
    <row r="21">
      <c r="B21" s="39" t="inlineStr">
        <is>
          <t>4 to 7 Days</t>
        </is>
      </c>
      <c r="C21" s="39" t="n">
        <v>7</v>
      </c>
      <c r="D21" s="39" t="inlineStr">
        <is>
          <t>Beyond SLA</t>
        </is>
      </c>
      <c r="E21" s="39" t="inlineStr">
        <is>
          <t>Feb_2024</t>
        </is>
      </c>
      <c r="F21" s="297" t="inlineStr">
        <is>
          <t>28-Feb-24</t>
        </is>
      </c>
      <c r="G21" s="39" t="n">
        <v>600081120</v>
      </c>
      <c r="H21" s="39" t="inlineStr">
        <is>
          <t>PENNANT</t>
        </is>
      </c>
      <c r="I21" s="39" t="n"/>
      <c r="J21" s="39" t="n"/>
      <c r="K21" s="39" t="inlineStr">
        <is>
          <t>SRINIVAS LINGAYY</t>
        </is>
      </c>
      <c r="L21" s="39" t="n"/>
      <c r="M21" s="39" t="n"/>
      <c r="N21" s="39" t="n"/>
      <c r="O21" s="297" t="inlineStr">
        <is>
          <t>28-Feb-24</t>
        </is>
      </c>
      <c r="P21" s="39" t="n"/>
      <c r="Q21" s="39" t="n"/>
      <c r="R21" s="39" t="n">
        <v>0</v>
      </c>
      <c r="S21" s="39" t="inlineStr">
        <is>
          <t>CR</t>
        </is>
      </c>
      <c r="T21" s="39" t="inlineStr">
        <is>
          <t>P405PPL6767962</t>
        </is>
      </c>
      <c r="U21" s="39" t="inlineStr">
        <is>
          <t>405904945389</t>
        </is>
      </c>
      <c r="V21" s="39" t="n">
        <v>257700133</v>
      </c>
      <c r="W21" s="39" t="n">
        <v>323</v>
      </c>
      <c r="X21" s="39" t="inlineStr">
        <is>
          <t>MUMBAI</t>
        </is>
      </c>
      <c r="Y21" s="39" t="n"/>
      <c r="Z21" s="39" t="inlineStr">
        <is>
          <t>credit not received</t>
        </is>
      </c>
      <c r="AA21" s="39" t="inlineStr">
        <is>
          <t>credit not received</t>
        </is>
      </c>
      <c r="AB21" s="39" t="inlineStr">
        <is>
          <t>service provider</t>
        </is>
      </c>
      <c r="AC21" s="39" t="n"/>
      <c r="AD21" s="39" t="n"/>
      <c r="AE21" s="39" t="n"/>
    </row>
    <row r="22">
      <c r="R22" s="298" t="n">
        <v>0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Statement of Account</t>
        </is>
      </c>
    </row>
    <row r="3">
      <c r="A3" t="inlineStr">
        <is>
          <t>Account No          : 57500001294310</t>
        </is>
      </c>
    </row>
    <row r="4">
      <c r="A4" t="inlineStr">
        <is>
          <t>Customer Name       : BAJAJ FINANCE LIMITE</t>
        </is>
      </c>
    </row>
    <row r="5">
      <c r="A5" t="inlineStr">
        <is>
          <t>Currency            : INR</t>
        </is>
      </c>
    </row>
    <row r="6">
      <c r="A6" t="inlineStr">
        <is>
          <t>Opening Balance     : 0.00</t>
        </is>
      </c>
    </row>
    <row r="7">
      <c r="A7" t="inlineStr">
        <is>
          <t>Closing Balance     : 0.00</t>
        </is>
      </c>
    </row>
    <row r="8">
      <c r="A8" t="inlineStr">
        <is>
          <t>From Date           : 14/02/2024</t>
        </is>
      </c>
    </row>
    <row r="9">
      <c r="A9" t="inlineStr">
        <is>
          <t>To Date             : 14/02/2024</t>
        </is>
      </c>
    </row>
    <row r="10">
      <c r="A10" t="inlineStr">
        <is>
          <t>Total Debit Count   : 1</t>
        </is>
      </c>
    </row>
    <row r="11">
      <c r="A11" t="inlineStr">
        <is>
          <t>Total Credit Count  : 1</t>
        </is>
      </c>
    </row>
    <row r="12">
      <c r="A12" t="inlineStr">
        <is>
          <t>Total Debit Amount  : 628918.89</t>
        </is>
      </c>
    </row>
    <row r="13">
      <c r="A13" t="inlineStr">
        <is>
          <t>Total Credit Amount : 628918.89</t>
        </is>
      </c>
    </row>
    <row r="17">
      <c r="A17" t="inlineStr">
        <is>
          <t>Transaction Date</t>
        </is>
      </c>
      <c r="B17" t="inlineStr">
        <is>
          <t>Description</t>
        </is>
      </c>
      <c r="C17" t="inlineStr">
        <is>
          <t>Amount</t>
        </is>
      </c>
      <c r="D17" t="inlineStr">
        <is>
          <t>C.D.Falg</t>
        </is>
      </c>
      <c r="E17" t="inlineStr">
        <is>
          <t>Reference No</t>
        </is>
      </c>
      <c r="F17" t="inlineStr">
        <is>
          <t>Value Date</t>
        </is>
      </c>
      <c r="G17" t="inlineStr">
        <is>
          <t>Branch Name</t>
        </is>
      </c>
    </row>
    <row r="18">
      <c r="A18" s="127" t="n">
        <v>45336.68606481481</v>
      </c>
      <c r="B18" t="inlineStr">
        <is>
          <t>UPI SETTLEMENT -DLJ872- 14/02/24</t>
        </is>
      </c>
      <c r="C18" t="n">
        <v>628918.89</v>
      </c>
      <c r="D18" t="inlineStr">
        <is>
          <t>C</t>
        </is>
      </c>
      <c r="F18" s="127" t="n">
        <v>45336</v>
      </c>
      <c r="G18" t="inlineStr">
        <is>
          <t>DB OPS MUMBAI</t>
        </is>
      </c>
    </row>
    <row r="19">
      <c r="A19" t="n">
        <v>45338.02758101852</v>
      </c>
      <c r="B19" t="inlineStr">
        <is>
          <t>00070350000180   EOD SWEEP</t>
        </is>
      </c>
      <c r="C19" t="n">
        <v>628918.89</v>
      </c>
      <c r="D19" t="inlineStr">
        <is>
          <t>D</t>
        </is>
      </c>
      <c r="F19" s="127" t="n">
        <v>45336</v>
      </c>
      <c r="G19" t="inlineStr">
        <is>
          <t>BHANDARKAR ROAD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570097</dc:creator>
  <dcterms:created xsi:type="dcterms:W3CDTF">2013-07-30T14:23:48Z</dcterms:created>
  <dcterms:modified xsi:type="dcterms:W3CDTF">2024-03-13T14:05:49Z</dcterms:modified>
  <cp:lastModifiedBy>USER</cp:lastModifiedBy>
  <cp:lastPrinted>2022-08-03T15:39:59Z</cp:lastPrinted>
</cp:coreProperties>
</file>