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Программы\Для бота Егора\"/>
    </mc:Choice>
  </mc:AlternateContent>
  <xr:revisionPtr revIDLastSave="0" documentId="13_ncr:1_{ABBC7470-5C24-42CF-AE15-22A865A180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Инструкция" sheetId="1" r:id="rId1"/>
    <sheet name="Программ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2" l="1"/>
  <c r="R38" i="2"/>
  <c r="R26" i="2"/>
  <c r="R20" i="2"/>
  <c r="F26" i="2"/>
  <c r="F32" i="2" s="1"/>
  <c r="F38" i="2" s="1"/>
  <c r="N26" i="2"/>
  <c r="R2" i="2"/>
  <c r="J2" i="2"/>
  <c r="F20" i="2" l="1"/>
  <c r="F14" i="2" s="1"/>
  <c r="F8" i="2" s="1"/>
  <c r="N32" i="2"/>
  <c r="N38" i="2" s="1"/>
  <c r="N20" i="2"/>
  <c r="N14" i="2" s="1"/>
  <c r="N8" i="2" s="1"/>
  <c r="N2" i="2" s="1"/>
  <c r="J32" i="2"/>
  <c r="J38" i="2" s="1"/>
  <c r="J20" i="2" l="1"/>
  <c r="J14" i="2" s="1"/>
  <c r="J8" i="2" s="1"/>
  <c r="F2" i="2" s="1"/>
  <c r="R40" i="2"/>
  <c r="N40" i="2"/>
  <c r="J40" i="2"/>
  <c r="F40" i="2"/>
  <c r="R34" i="2"/>
  <c r="N34" i="2"/>
  <c r="J34" i="2"/>
  <c r="F34" i="2"/>
  <c r="R28" i="2"/>
  <c r="N28" i="2"/>
  <c r="J28" i="2"/>
  <c r="F28" i="2"/>
  <c r="R22" i="2"/>
  <c r="N22" i="2"/>
  <c r="J22" i="2"/>
  <c r="F22" i="2"/>
  <c r="R16" i="2"/>
  <c r="N16" i="2"/>
  <c r="J16" i="2"/>
  <c r="F16" i="2"/>
  <c r="R10" i="2"/>
  <c r="N10" i="2"/>
  <c r="J10" i="2"/>
  <c r="F10" i="2"/>
  <c r="R4" i="2"/>
  <c r="N4" i="2"/>
  <c r="J4" i="2"/>
  <c r="F4" i="2"/>
  <c r="R32" i="2" l="1"/>
  <c r="R14" i="2"/>
  <c r="R8" i="2"/>
</calcChain>
</file>

<file path=xl/sharedStrings.xml><?xml version="1.0" encoding="utf-8"?>
<sst xmlns="http://schemas.openxmlformats.org/spreadsheetml/2006/main" count="396" uniqueCount="60">
  <si>
    <t>День 1</t>
  </si>
  <si>
    <t>Жим лежа</t>
  </si>
  <si>
    <t>Жим стоя</t>
  </si>
  <si>
    <t>Гориз тяга</t>
  </si>
  <si>
    <t>День 2</t>
  </si>
  <si>
    <t>Присед</t>
  </si>
  <si>
    <t>Ст. тяга</t>
  </si>
  <si>
    <t>День 3</t>
  </si>
  <si>
    <t>День 4</t>
  </si>
  <si>
    <t>Верт тяга</t>
  </si>
  <si>
    <t>4х5</t>
  </si>
  <si>
    <t>3х3</t>
  </si>
  <si>
    <t>2х2</t>
  </si>
  <si>
    <t>3х8</t>
  </si>
  <si>
    <t>3х5</t>
  </si>
  <si>
    <t>Трицепс</t>
  </si>
  <si>
    <t>Бицепс</t>
  </si>
  <si>
    <t>тяжело</t>
  </si>
  <si>
    <t>средне</t>
  </si>
  <si>
    <t>легко</t>
  </si>
  <si>
    <t>Неделя 2</t>
  </si>
  <si>
    <t>Неделя 3</t>
  </si>
  <si>
    <t>Неделя 4</t>
  </si>
  <si>
    <t>Неделя 5</t>
  </si>
  <si>
    <t>Неделя 6</t>
  </si>
  <si>
    <t>Неделя 7</t>
  </si>
  <si>
    <t>Неделя 8</t>
  </si>
  <si>
    <t>Лицевая тяга</t>
  </si>
  <si>
    <t>4х4</t>
  </si>
  <si>
    <t>3х4</t>
  </si>
  <si>
    <t>2х3</t>
  </si>
  <si>
    <t xml:space="preserve">Жим лежа </t>
  </si>
  <si>
    <t xml:space="preserve">Жим стоя </t>
  </si>
  <si>
    <t xml:space="preserve">Присед </t>
  </si>
  <si>
    <t xml:space="preserve">Ст. тяга </t>
  </si>
  <si>
    <t xml:space="preserve">Неделя 1 </t>
  </si>
  <si>
    <t xml:space="preserve">Тяжело </t>
  </si>
  <si>
    <t xml:space="preserve">Легко </t>
  </si>
  <si>
    <t xml:space="preserve">легко </t>
  </si>
  <si>
    <t>3х8-12</t>
  </si>
  <si>
    <t>2х8-12</t>
  </si>
  <si>
    <t>3х6-8</t>
  </si>
  <si>
    <t>3х6-10</t>
  </si>
  <si>
    <t>2х6-8</t>
  </si>
  <si>
    <t>2х12-20</t>
  </si>
  <si>
    <t>2х5-7</t>
  </si>
  <si>
    <t>2х12-15</t>
  </si>
  <si>
    <t>Для запуска цикла просто введите свои одноповторные максимумы в четырех упражнениях.</t>
  </si>
  <si>
    <t>Имейте ввиду, что максимумы должны быть протестированы, а не угаданы, иначе программа может оказаться слишком тяжелой или слишком легкой.</t>
  </si>
  <si>
    <t>Нагрузка во вспомогательных упражнениях обозначается, как "тяжело", "средне" и "легко".</t>
  </si>
  <si>
    <t>Не пренебрегайте данной маркировкой. В противном случае, вы рискуете не дожить до конца программы или остаться без результата.</t>
  </si>
  <si>
    <t>Вертикальные и горизонтальные тяги вы можете выбирать на ваше усмотрение, более того, поскольку данные модели движения тренируются дважды в неделю, вы можете выполнять разные упражнения в разные тренировочные дни.</t>
  </si>
  <si>
    <t>тест 1пм</t>
  </si>
  <si>
    <t>Пресс</t>
  </si>
  <si>
    <t>На бицепс и трицепс выбирайте любые локальные упражнения. То есть отжимания на брусьях или подтягивания нижним хватом не подойдут. Зато разгибания на блоке и подъем гантелей на бицепс будут как раз.</t>
  </si>
  <si>
    <t>Тяжело - подход останавливается примерно за 1 повтор до отказа.</t>
  </si>
  <si>
    <t>Средне - подход останавливается за 2-3 повтора до откза.</t>
  </si>
  <si>
    <t>Легко - подход останавливается за 4-5 повторов до откза.</t>
  </si>
  <si>
    <t xml:space="preserve">тяжело </t>
  </si>
  <si>
    <t>В целом, план представляет из себя программу в стиле врех-низ. Вы, теоретически можете пройти его без вспомогательных подъемов, выполняя только жим лежа, приседания, жим стоя и становую тягу. Разумный минимализм.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</si>
</sst>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4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2" borderId="2" xfId="0" applyFill="1" applyBorder="1" applyProtection="1">
      <protection hidden="1"/>
    </xf>
    <xf numFmtId="0" fontId="0" fillId="2" borderId="2" xfId="0" applyFill="1" applyBorder="1" applyAlignment="1" applyProtection="1">
      <alignment horizontal="center" vertical="center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2" borderId="0" xfId="0" applyFill="1" applyBorder="1" applyProtection="1">
      <protection hidden="1"/>
    </xf>
    <xf numFmtId="0" fontId="0" fillId="2" borderId="0" xfId="0" applyFill="1" applyBorder="1" applyAlignment="1" applyProtection="1">
      <alignment horizontal="center" vertical="center"/>
      <protection hidden="1"/>
    </xf>
    <xf numFmtId="0" fontId="0" fillId="2" borderId="5" xfId="0" applyFill="1" applyBorder="1" applyAlignment="1" applyProtection="1">
      <alignment horizontal="center" vertical="center"/>
      <protection hidden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  <xf numFmtId="0" fontId="0" fillId="0" borderId="3" xfId="0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0" xfId="0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0</xdr:row>
      <xdr:rowOff>9525</xdr:rowOff>
    </xdr:from>
    <xdr:to>
      <xdr:col>8</xdr:col>
      <xdr:colOff>685487</xdr:colOff>
      <xdr:row>10</xdr:row>
      <xdr:rowOff>75954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1EFD17A-ECB7-4CD2-8D0C-84988FA72C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9525"/>
          <a:ext cx="2504762" cy="1971429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13</xdr:row>
      <xdr:rowOff>0</xdr:rowOff>
    </xdr:from>
    <xdr:to>
      <xdr:col>9</xdr:col>
      <xdr:colOff>342538</xdr:colOff>
      <xdr:row>18</xdr:row>
      <xdr:rowOff>95119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D6FC706-C4EC-454E-97BC-0DD603373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2476500"/>
          <a:ext cx="2895238" cy="1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280146</xdr:colOff>
      <xdr:row>0</xdr:row>
      <xdr:rowOff>134470</xdr:rowOff>
    </xdr:from>
    <xdr:to>
      <xdr:col>27</xdr:col>
      <xdr:colOff>512234</xdr:colOff>
      <xdr:row>5</xdr:row>
      <xdr:rowOff>145676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0B4050F-24A9-4ECD-B6F6-545444CD9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65205" y="134470"/>
          <a:ext cx="5073029" cy="986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Y75"/>
  <sheetViews>
    <sheetView tabSelected="1" topLeftCell="F1" workbookViewId="0">
      <selection activeCell="T70" sqref="T70"/>
    </sheetView>
  </sheetViews>
  <sheetFormatPr defaultRowHeight="15" x14ac:dyDescent="0.25"/>
  <cols>
    <col min="9" max="9" width="10.85546875" customWidth="1"/>
    <col min="10" max="10" width="12.42578125" customWidth="1"/>
    <col min="13" max="13" width="9.28515625" customWidth="1"/>
    <col min="15" max="15" width="12" customWidth="1"/>
    <col min="16" max="16" width="12.85546875" customWidth="1"/>
  </cols>
  <sheetData>
    <row r="3" spans="10:11" x14ac:dyDescent="0.25">
      <c r="J3" t="s">
        <v>47</v>
      </c>
    </row>
    <row r="4" spans="10:11" x14ac:dyDescent="0.25">
      <c r="J4" t="s">
        <v>48</v>
      </c>
    </row>
    <row r="14" spans="10:11" x14ac:dyDescent="0.25">
      <c r="K14" t="s">
        <v>49</v>
      </c>
    </row>
    <row r="16" spans="10:11" x14ac:dyDescent="0.25">
      <c r="K16" t="s">
        <v>55</v>
      </c>
    </row>
    <row r="17" spans="6:25" x14ac:dyDescent="0.25">
      <c r="K17" t="s">
        <v>56</v>
      </c>
    </row>
    <row r="18" spans="6:25" x14ac:dyDescent="0.25">
      <c r="K18" t="s">
        <v>57</v>
      </c>
    </row>
    <row r="21" spans="6:25" x14ac:dyDescent="0.25">
      <c r="F21" t="s">
        <v>50</v>
      </c>
    </row>
    <row r="24" spans="6:25" x14ac:dyDescent="0.25">
      <c r="F24" t="s">
        <v>51</v>
      </c>
      <c r="I24" s="27"/>
      <c r="J24" s="27"/>
      <c r="K24" s="27"/>
      <c r="L24" s="27"/>
    </row>
    <row r="26" spans="6:25" x14ac:dyDescent="0.25">
      <c r="F26" t="s">
        <v>54</v>
      </c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</row>
    <row r="28" spans="6:25" x14ac:dyDescent="0.25">
      <c r="F28" t="s">
        <v>59</v>
      </c>
    </row>
    <row r="33" spans="14:25" x14ac:dyDescent="0.25"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</row>
    <row r="40" spans="14:25" x14ac:dyDescent="0.25"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</row>
    <row r="47" spans="14:25" x14ac:dyDescent="0.25"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</row>
    <row r="54" spans="14:25" x14ac:dyDescent="0.25"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</row>
    <row r="61" spans="14:25" x14ac:dyDescent="0.25"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</row>
    <row r="68" spans="14:25" x14ac:dyDescent="0.25"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</row>
    <row r="75" spans="14:25" x14ac:dyDescent="0.25"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</row>
  </sheetData>
  <mergeCells count="7">
    <mergeCell ref="N54:Y54"/>
    <mergeCell ref="N61:Y61"/>
    <mergeCell ref="N68:Y68"/>
    <mergeCell ref="N75:Y75"/>
    <mergeCell ref="N33:Y33"/>
    <mergeCell ref="N40:Y40"/>
    <mergeCell ref="N47:Y4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4"/>
  <sheetViews>
    <sheetView zoomScale="85" zoomScaleNormal="85" workbookViewId="0">
      <selection activeCell="Q89" sqref="Q89"/>
    </sheetView>
  </sheetViews>
  <sheetFormatPr defaultRowHeight="15" x14ac:dyDescent="0.25"/>
  <cols>
    <col min="1" max="1" width="10.28515625" bestFit="1" customWidth="1"/>
    <col min="4" max="4" width="12.28515625" bestFit="1" customWidth="1"/>
    <col min="5" max="6" width="12.28515625" customWidth="1"/>
    <col min="9" max="9" width="13" customWidth="1"/>
    <col min="13" max="13" width="12.85546875" customWidth="1"/>
    <col min="14" max="14" width="12.85546875" bestFit="1" customWidth="1"/>
    <col min="17" max="17" width="12.5703125" customWidth="1"/>
  </cols>
  <sheetData>
    <row r="1" spans="1:19" ht="15.75" thickBot="1" x14ac:dyDescent="0.3">
      <c r="A1" s="1" t="s">
        <v>31</v>
      </c>
      <c r="B1" s="4">
        <v>75</v>
      </c>
      <c r="D1" s="29" t="s">
        <v>35</v>
      </c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1"/>
    </row>
    <row r="2" spans="1:19" x14ac:dyDescent="0.25">
      <c r="A2" s="2" t="s">
        <v>32</v>
      </c>
      <c r="B2" s="5">
        <v>67.5</v>
      </c>
      <c r="D2" s="7" t="s">
        <v>0</v>
      </c>
      <c r="E2" s="21" t="s">
        <v>1</v>
      </c>
      <c r="F2" s="22">
        <f>IF(B1&lt;76,J8-2.5,MROUND($B$1*0.72,2.5))</f>
        <v>92.5</v>
      </c>
      <c r="G2" s="23" t="s">
        <v>10</v>
      </c>
      <c r="H2" s="7" t="s">
        <v>4</v>
      </c>
      <c r="I2" s="21" t="s">
        <v>5</v>
      </c>
      <c r="J2" s="22">
        <f>IF(B3&lt;76,J8-2.5,MROUND($B$3*0.72,2.5))</f>
        <v>90</v>
      </c>
      <c r="K2" s="23" t="s">
        <v>10</v>
      </c>
      <c r="L2" s="7" t="s">
        <v>7</v>
      </c>
      <c r="M2" s="21" t="s">
        <v>2</v>
      </c>
      <c r="N2" s="22">
        <f>IF(B2&lt;76,N8-2.5,MROUND($B$2*0.72,2.5))</f>
        <v>45</v>
      </c>
      <c r="O2" s="23" t="s">
        <v>10</v>
      </c>
      <c r="P2" s="7" t="s">
        <v>8</v>
      </c>
      <c r="Q2" s="21" t="s">
        <v>6</v>
      </c>
      <c r="R2" s="22">
        <f>IF(B4&lt;76,R8-2.5,MROUND($B$4*0.72,2.5))</f>
        <v>115</v>
      </c>
      <c r="S2" s="23" t="s">
        <v>10</v>
      </c>
    </row>
    <row r="3" spans="1:19" x14ac:dyDescent="0.25">
      <c r="A3" s="2" t="s">
        <v>33</v>
      </c>
      <c r="B3" s="5">
        <v>125</v>
      </c>
      <c r="D3" s="9"/>
      <c r="E3" s="10" t="s">
        <v>3</v>
      </c>
      <c r="F3" s="11" t="s">
        <v>18</v>
      </c>
      <c r="G3" s="12" t="s">
        <v>39</v>
      </c>
      <c r="H3" s="9"/>
      <c r="I3" s="10" t="s">
        <v>27</v>
      </c>
      <c r="J3" s="11" t="s">
        <v>19</v>
      </c>
      <c r="K3" s="12" t="s">
        <v>39</v>
      </c>
      <c r="L3" s="9"/>
      <c r="M3" s="10" t="s">
        <v>9</v>
      </c>
      <c r="N3" s="11" t="s">
        <v>19</v>
      </c>
      <c r="O3" s="12" t="s">
        <v>39</v>
      </c>
      <c r="P3" s="9"/>
      <c r="Q3" s="10" t="s">
        <v>27</v>
      </c>
      <c r="R3" s="11" t="s">
        <v>18</v>
      </c>
      <c r="S3" s="12" t="s">
        <v>40</v>
      </c>
    </row>
    <row r="4" spans="1:19" ht="15.75" thickBot="1" x14ac:dyDescent="0.3">
      <c r="A4" s="3" t="s">
        <v>34</v>
      </c>
      <c r="B4" s="6">
        <v>160</v>
      </c>
      <c r="D4" s="9"/>
      <c r="E4" s="24" t="s">
        <v>2</v>
      </c>
      <c r="F4" s="25">
        <f>MROUND($B$2*0.6, 2.5)</f>
        <v>40</v>
      </c>
      <c r="G4" s="26" t="s">
        <v>13</v>
      </c>
      <c r="H4" s="9"/>
      <c r="I4" s="24" t="s">
        <v>6</v>
      </c>
      <c r="J4" s="25">
        <f>MROUND($B$4*0.62, 2.5)</f>
        <v>100</v>
      </c>
      <c r="K4" s="26" t="s">
        <v>10</v>
      </c>
      <c r="L4" s="9"/>
      <c r="M4" s="24" t="s">
        <v>1</v>
      </c>
      <c r="N4" s="25">
        <f>MROUND($B$1*0.6, 2.5)</f>
        <v>45</v>
      </c>
      <c r="O4" s="26" t="s">
        <v>13</v>
      </c>
      <c r="P4" s="9"/>
      <c r="Q4" s="24" t="s">
        <v>5</v>
      </c>
      <c r="R4" s="25">
        <f>MROUND($B$3*0.6, 2.5)</f>
        <v>75</v>
      </c>
      <c r="S4" s="26" t="s">
        <v>13</v>
      </c>
    </row>
    <row r="5" spans="1:19" x14ac:dyDescent="0.25">
      <c r="D5" s="9"/>
      <c r="E5" s="10" t="s">
        <v>9</v>
      </c>
      <c r="F5" s="11" t="s">
        <v>19</v>
      </c>
      <c r="G5" s="12" t="s">
        <v>40</v>
      </c>
      <c r="H5" s="9"/>
      <c r="I5" s="10" t="s">
        <v>53</v>
      </c>
      <c r="J5" s="11" t="s">
        <v>18</v>
      </c>
      <c r="K5" s="12" t="s">
        <v>39</v>
      </c>
      <c r="L5" s="9"/>
      <c r="M5" s="10" t="s">
        <v>3</v>
      </c>
      <c r="N5" s="11" t="s">
        <v>18</v>
      </c>
      <c r="O5" s="12" t="s">
        <v>40</v>
      </c>
      <c r="P5" s="9"/>
      <c r="Q5" s="10" t="s">
        <v>53</v>
      </c>
      <c r="R5" s="11" t="s">
        <v>19</v>
      </c>
      <c r="S5" s="12" t="s">
        <v>39</v>
      </c>
    </row>
    <row r="6" spans="1:19" ht="15.75" thickBot="1" x14ac:dyDescent="0.3">
      <c r="D6" s="13"/>
      <c r="E6" s="14" t="s">
        <v>15</v>
      </c>
      <c r="F6" s="15" t="s">
        <v>18</v>
      </c>
      <c r="G6" s="16" t="s">
        <v>40</v>
      </c>
      <c r="H6" s="13"/>
      <c r="I6" s="14"/>
      <c r="J6" s="15"/>
      <c r="K6" s="16"/>
      <c r="L6" s="13"/>
      <c r="M6" s="14" t="s">
        <v>15</v>
      </c>
      <c r="N6" s="15" t="s">
        <v>18</v>
      </c>
      <c r="O6" s="16" t="s">
        <v>40</v>
      </c>
      <c r="P6" s="13"/>
      <c r="Q6" s="14" t="s">
        <v>16</v>
      </c>
      <c r="R6" s="15" t="s">
        <v>19</v>
      </c>
      <c r="S6" s="16" t="s">
        <v>39</v>
      </c>
    </row>
    <row r="7" spans="1:19" ht="15.75" thickBot="1" x14ac:dyDescent="0.3">
      <c r="D7" s="32" t="s">
        <v>20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4"/>
    </row>
    <row r="8" spans="1:19" x14ac:dyDescent="0.25">
      <c r="D8" s="7" t="s">
        <v>0</v>
      </c>
      <c r="E8" s="21" t="s">
        <v>1</v>
      </c>
      <c r="F8" s="22">
        <f>IF(B1&lt;76,F14-2.5,MROUND($B$1*0.75,2.5))</f>
        <v>55</v>
      </c>
      <c r="G8" s="23" t="s">
        <v>10</v>
      </c>
      <c r="H8" s="8" t="s">
        <v>4</v>
      </c>
      <c r="I8" s="21" t="s">
        <v>5</v>
      </c>
      <c r="J8" s="22">
        <f>IF(B3&lt;76,J14-2.5,MROUND($B$3*0.75,2.5))</f>
        <v>95</v>
      </c>
      <c r="K8" s="23" t="s">
        <v>10</v>
      </c>
      <c r="L8" s="7" t="s">
        <v>7</v>
      </c>
      <c r="M8" s="21" t="s">
        <v>2</v>
      </c>
      <c r="N8" s="22">
        <f>IF(B2&lt;76,N14-2.5,MROUND($B$2*0.75, 2.5))</f>
        <v>47.5</v>
      </c>
      <c r="O8" s="23" t="s">
        <v>10</v>
      </c>
      <c r="P8" s="8" t="s">
        <v>8</v>
      </c>
      <c r="Q8" s="21" t="s">
        <v>6</v>
      </c>
      <c r="R8" s="22">
        <f>IF(B4&lt;76,R14-2.5,MROUND($B$4*0.75, 2.5))</f>
        <v>120</v>
      </c>
      <c r="S8" s="23" t="s">
        <v>10</v>
      </c>
    </row>
    <row r="9" spans="1:19" x14ac:dyDescent="0.25">
      <c r="D9" s="9"/>
      <c r="E9" s="10" t="s">
        <v>3</v>
      </c>
      <c r="F9" s="11" t="s">
        <v>36</v>
      </c>
      <c r="G9" s="12" t="s">
        <v>39</v>
      </c>
      <c r="H9" s="10"/>
      <c r="I9" s="10" t="s">
        <v>27</v>
      </c>
      <c r="J9" s="11" t="s">
        <v>19</v>
      </c>
      <c r="K9" s="12" t="s">
        <v>39</v>
      </c>
      <c r="L9" s="9"/>
      <c r="M9" s="10" t="s">
        <v>9</v>
      </c>
      <c r="N9" s="11" t="s">
        <v>18</v>
      </c>
      <c r="O9" s="12" t="s">
        <v>39</v>
      </c>
      <c r="P9" s="10"/>
      <c r="Q9" s="10" t="s">
        <v>27</v>
      </c>
      <c r="R9" s="11" t="s">
        <v>19</v>
      </c>
      <c r="S9" s="12" t="s">
        <v>40</v>
      </c>
    </row>
    <row r="10" spans="1:19" x14ac:dyDescent="0.25">
      <c r="D10" s="9"/>
      <c r="E10" s="24" t="s">
        <v>2</v>
      </c>
      <c r="F10" s="25">
        <f>MROUND($B$2*0.6, 2.5)</f>
        <v>40</v>
      </c>
      <c r="G10" s="26" t="s">
        <v>13</v>
      </c>
      <c r="H10" s="10"/>
      <c r="I10" s="24" t="s">
        <v>6</v>
      </c>
      <c r="J10" s="25">
        <f>MROUND($B$4*0.62, 2.5)</f>
        <v>100</v>
      </c>
      <c r="K10" s="26" t="s">
        <v>10</v>
      </c>
      <c r="L10" s="9"/>
      <c r="M10" s="24" t="s">
        <v>1</v>
      </c>
      <c r="N10" s="25">
        <f>MROUND($B$1*0.6, 2.5)</f>
        <v>45</v>
      </c>
      <c r="O10" s="26" t="s">
        <v>13</v>
      </c>
      <c r="P10" s="10"/>
      <c r="Q10" s="24" t="s">
        <v>5</v>
      </c>
      <c r="R10" s="25">
        <f>MROUND($B$3*0.6, 2.5)</f>
        <v>75</v>
      </c>
      <c r="S10" s="26" t="s">
        <v>13</v>
      </c>
    </row>
    <row r="11" spans="1:19" x14ac:dyDescent="0.25">
      <c r="D11" s="9"/>
      <c r="E11" s="10" t="s">
        <v>9</v>
      </c>
      <c r="F11" s="11" t="s">
        <v>19</v>
      </c>
      <c r="G11" s="12" t="s">
        <v>40</v>
      </c>
      <c r="H11" s="10"/>
      <c r="I11" s="10" t="s">
        <v>53</v>
      </c>
      <c r="J11" s="11" t="s">
        <v>36</v>
      </c>
      <c r="K11" s="12" t="s">
        <v>39</v>
      </c>
      <c r="L11" s="9"/>
      <c r="M11" s="10" t="s">
        <v>3</v>
      </c>
      <c r="N11" s="11" t="s">
        <v>19</v>
      </c>
      <c r="O11" s="12" t="s">
        <v>40</v>
      </c>
      <c r="P11" s="10"/>
      <c r="Q11" s="10" t="s">
        <v>53</v>
      </c>
      <c r="R11" s="11" t="s">
        <v>19</v>
      </c>
      <c r="S11" s="12" t="s">
        <v>39</v>
      </c>
    </row>
    <row r="12" spans="1:19" ht="15.75" thickBot="1" x14ac:dyDescent="0.3">
      <c r="D12" s="13"/>
      <c r="E12" s="14" t="s">
        <v>15</v>
      </c>
      <c r="F12" s="15" t="s">
        <v>36</v>
      </c>
      <c r="G12" s="16" t="s">
        <v>40</v>
      </c>
      <c r="H12" s="14"/>
      <c r="I12" s="14"/>
      <c r="J12" s="15"/>
      <c r="K12" s="15"/>
      <c r="L12" s="13"/>
      <c r="M12" s="14" t="s">
        <v>15</v>
      </c>
      <c r="N12" s="15" t="s">
        <v>18</v>
      </c>
      <c r="O12" s="16" t="s">
        <v>40</v>
      </c>
      <c r="P12" s="14"/>
      <c r="Q12" s="14" t="s">
        <v>16</v>
      </c>
      <c r="R12" s="15" t="s">
        <v>19</v>
      </c>
      <c r="S12" s="16" t="s">
        <v>39</v>
      </c>
    </row>
    <row r="13" spans="1:19" ht="15.75" thickBot="1" x14ac:dyDescent="0.3">
      <c r="D13" s="32" t="s">
        <v>21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4"/>
    </row>
    <row r="14" spans="1:19" x14ac:dyDescent="0.25">
      <c r="D14" s="7" t="s">
        <v>0</v>
      </c>
      <c r="E14" s="21" t="s">
        <v>1</v>
      </c>
      <c r="F14" s="22">
        <f>IF(B1&lt;76,F20-2.5,MROUND($B$1*0.78, 2.5))</f>
        <v>57.5</v>
      </c>
      <c r="G14" s="23" t="s">
        <v>10</v>
      </c>
      <c r="H14" s="8" t="s">
        <v>4</v>
      </c>
      <c r="I14" s="21" t="s">
        <v>5</v>
      </c>
      <c r="J14" s="22">
        <f>IF(B3&lt;76,J20-2.5,MROUND($B$3*0.78,2.5))</f>
        <v>97.5</v>
      </c>
      <c r="K14" s="22" t="s">
        <v>10</v>
      </c>
      <c r="L14" s="7" t="s">
        <v>7</v>
      </c>
      <c r="M14" s="21" t="s">
        <v>2</v>
      </c>
      <c r="N14" s="22">
        <f>IF(B2&lt;76,N20-2.5,MROUND($B$2*0.78, 2.5))</f>
        <v>50</v>
      </c>
      <c r="O14" s="23" t="s">
        <v>10</v>
      </c>
      <c r="P14" s="8" t="s">
        <v>8</v>
      </c>
      <c r="Q14" s="21" t="s">
        <v>6</v>
      </c>
      <c r="R14" s="22">
        <f>IF(B4&lt;76,R20-2.5,MROUND($B$4*0.78, 2.5))</f>
        <v>125</v>
      </c>
      <c r="S14" s="23" t="s">
        <v>10</v>
      </c>
    </row>
    <row r="15" spans="1:19" x14ac:dyDescent="0.25">
      <c r="D15" s="9"/>
      <c r="E15" s="10" t="s">
        <v>3</v>
      </c>
      <c r="F15" s="11" t="s">
        <v>37</v>
      </c>
      <c r="G15" s="12" t="s">
        <v>39</v>
      </c>
      <c r="H15" s="10"/>
      <c r="I15" s="10" t="s">
        <v>27</v>
      </c>
      <c r="J15" s="11" t="s">
        <v>36</v>
      </c>
      <c r="K15" s="11" t="s">
        <v>42</v>
      </c>
      <c r="L15" s="9"/>
      <c r="M15" s="10" t="s">
        <v>9</v>
      </c>
      <c r="N15" s="11" t="s">
        <v>19</v>
      </c>
      <c r="O15" s="12" t="s">
        <v>39</v>
      </c>
      <c r="P15" s="10"/>
      <c r="Q15" s="10" t="s">
        <v>27</v>
      </c>
      <c r="R15" s="11" t="s">
        <v>19</v>
      </c>
      <c r="S15" s="12" t="s">
        <v>40</v>
      </c>
    </row>
    <row r="16" spans="1:19" x14ac:dyDescent="0.25">
      <c r="D16" s="9"/>
      <c r="E16" s="24" t="s">
        <v>2</v>
      </c>
      <c r="F16" s="25">
        <f>MROUND($B$2*0.6, 2.5)</f>
        <v>40</v>
      </c>
      <c r="G16" s="26" t="s">
        <v>13</v>
      </c>
      <c r="H16" s="10"/>
      <c r="I16" s="24" t="s">
        <v>6</v>
      </c>
      <c r="J16" s="25">
        <f>MROUND($B$4*0.62, 2.5)</f>
        <v>100</v>
      </c>
      <c r="K16" s="25" t="s">
        <v>10</v>
      </c>
      <c r="L16" s="9"/>
      <c r="M16" s="24" t="s">
        <v>1</v>
      </c>
      <c r="N16" s="25">
        <f>MROUND($B$1*0.6, 2.5)</f>
        <v>45</v>
      </c>
      <c r="O16" s="26" t="s">
        <v>13</v>
      </c>
      <c r="P16" s="10"/>
      <c r="Q16" s="24" t="s">
        <v>5</v>
      </c>
      <c r="R16" s="25">
        <f>MROUND($B$3*0.6, 2.5)</f>
        <v>75</v>
      </c>
      <c r="S16" s="26" t="s">
        <v>13</v>
      </c>
    </row>
    <row r="17" spans="4:19" x14ac:dyDescent="0.25">
      <c r="D17" s="9"/>
      <c r="E17" s="10" t="s">
        <v>9</v>
      </c>
      <c r="F17" s="11" t="s">
        <v>18</v>
      </c>
      <c r="G17" s="12" t="s">
        <v>40</v>
      </c>
      <c r="H17" s="10"/>
      <c r="I17" s="10" t="s">
        <v>53</v>
      </c>
      <c r="J17" s="11" t="s">
        <v>18</v>
      </c>
      <c r="K17" s="11" t="s">
        <v>39</v>
      </c>
      <c r="L17" s="9"/>
      <c r="M17" s="10" t="s">
        <v>3</v>
      </c>
      <c r="N17" s="11" t="s">
        <v>19</v>
      </c>
      <c r="O17" s="12" t="s">
        <v>40</v>
      </c>
      <c r="P17" s="10"/>
      <c r="Q17" s="10" t="s">
        <v>53</v>
      </c>
      <c r="R17" s="11" t="s">
        <v>18</v>
      </c>
      <c r="S17" s="12" t="s">
        <v>39</v>
      </c>
    </row>
    <row r="18" spans="4:19" ht="15.75" thickBot="1" x14ac:dyDescent="0.3">
      <c r="D18" s="13"/>
      <c r="E18" s="14" t="s">
        <v>15</v>
      </c>
      <c r="F18" s="15" t="s">
        <v>18</v>
      </c>
      <c r="G18" s="16" t="s">
        <v>40</v>
      </c>
      <c r="H18" s="14"/>
      <c r="I18" s="14"/>
      <c r="J18" s="15"/>
      <c r="K18" s="15"/>
      <c r="L18" s="13"/>
      <c r="M18" s="14" t="s">
        <v>15</v>
      </c>
      <c r="N18" s="15" t="s">
        <v>18</v>
      </c>
      <c r="O18" s="16" t="s">
        <v>40</v>
      </c>
      <c r="P18" s="14"/>
      <c r="Q18" s="14" t="s">
        <v>16</v>
      </c>
      <c r="R18" s="15" t="s">
        <v>18</v>
      </c>
      <c r="S18" s="16" t="s">
        <v>39</v>
      </c>
    </row>
    <row r="19" spans="4:19" ht="15.75" thickBot="1" x14ac:dyDescent="0.3">
      <c r="D19" s="32" t="s">
        <v>22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4"/>
    </row>
    <row r="20" spans="4:19" x14ac:dyDescent="0.25">
      <c r="D20" s="7" t="s">
        <v>0</v>
      </c>
      <c r="E20" s="21" t="s">
        <v>1</v>
      </c>
      <c r="F20" s="22">
        <f>IF(B1&lt;76,F26-2.5,MROUND($B$1*0.81,2.5))</f>
        <v>60</v>
      </c>
      <c r="G20" s="23" t="s">
        <v>10</v>
      </c>
      <c r="H20" s="8" t="s">
        <v>4</v>
      </c>
      <c r="I20" s="21" t="s">
        <v>5</v>
      </c>
      <c r="J20" s="22">
        <f>IF(B3&lt;76,J26-2.5,MROUND($B$3*0.81,2.5))</f>
        <v>102.5</v>
      </c>
      <c r="K20" s="22" t="s">
        <v>10</v>
      </c>
      <c r="L20" s="7" t="s">
        <v>7</v>
      </c>
      <c r="M20" s="21" t="s">
        <v>2</v>
      </c>
      <c r="N20" s="22">
        <f>IF(B2&lt;76,N26-2.5,MROUND($B$2*0.81, 2.5))</f>
        <v>52.5</v>
      </c>
      <c r="O20" s="23" t="s">
        <v>10</v>
      </c>
      <c r="P20" s="8" t="s">
        <v>8</v>
      </c>
      <c r="Q20" s="21" t="s">
        <v>6</v>
      </c>
      <c r="R20" s="22">
        <f>IF(B4&lt;76,R26-2.5,MROUND($B$4*0.81, 2.5))</f>
        <v>130</v>
      </c>
      <c r="S20" s="23" t="s">
        <v>10</v>
      </c>
    </row>
    <row r="21" spans="4:19" x14ac:dyDescent="0.25">
      <c r="D21" s="9"/>
      <c r="E21" s="10" t="s">
        <v>3</v>
      </c>
      <c r="F21" s="11" t="s">
        <v>18</v>
      </c>
      <c r="G21" s="12" t="s">
        <v>41</v>
      </c>
      <c r="H21" s="10"/>
      <c r="I21" s="10" t="s">
        <v>27</v>
      </c>
      <c r="J21" s="11" t="s">
        <v>18</v>
      </c>
      <c r="K21" s="11" t="s">
        <v>39</v>
      </c>
      <c r="L21" s="9"/>
      <c r="M21" s="10" t="s">
        <v>9</v>
      </c>
      <c r="N21" s="11" t="s">
        <v>17</v>
      </c>
      <c r="O21" s="12" t="s">
        <v>41</v>
      </c>
      <c r="P21" s="10"/>
      <c r="Q21" s="10" t="s">
        <v>27</v>
      </c>
      <c r="R21" s="11" t="s">
        <v>19</v>
      </c>
      <c r="S21" s="12" t="s">
        <v>40</v>
      </c>
    </row>
    <row r="22" spans="4:19" x14ac:dyDescent="0.25">
      <c r="D22" s="9"/>
      <c r="E22" s="24" t="s">
        <v>2</v>
      </c>
      <c r="F22" s="25">
        <f>MROUND($B$2*0.65, 2.5)</f>
        <v>45</v>
      </c>
      <c r="G22" s="26" t="s">
        <v>10</v>
      </c>
      <c r="H22" s="10"/>
      <c r="I22" s="24" t="s">
        <v>6</v>
      </c>
      <c r="J22" s="25">
        <f>MROUND($B$4*0.66, 2.5)</f>
        <v>105</v>
      </c>
      <c r="K22" s="25" t="s">
        <v>28</v>
      </c>
      <c r="L22" s="9"/>
      <c r="M22" s="24" t="s">
        <v>1</v>
      </c>
      <c r="N22" s="25">
        <f>MROUND($B$1*0.65, 2.5)</f>
        <v>50</v>
      </c>
      <c r="O22" s="26" t="s">
        <v>10</v>
      </c>
      <c r="P22" s="10"/>
      <c r="Q22" s="24" t="s">
        <v>5</v>
      </c>
      <c r="R22" s="25">
        <f>MROUND($B$3*0.65, 2.5)</f>
        <v>82.5</v>
      </c>
      <c r="S22" s="26" t="s">
        <v>10</v>
      </c>
    </row>
    <row r="23" spans="4:19" x14ac:dyDescent="0.25">
      <c r="D23" s="9"/>
      <c r="E23" s="10" t="s">
        <v>9</v>
      </c>
      <c r="F23" s="11" t="s">
        <v>19</v>
      </c>
      <c r="G23" s="12" t="s">
        <v>40</v>
      </c>
      <c r="H23" s="10"/>
      <c r="I23" s="10" t="s">
        <v>53</v>
      </c>
      <c r="J23" s="11" t="s">
        <v>36</v>
      </c>
      <c r="K23" s="11" t="s">
        <v>39</v>
      </c>
      <c r="L23" s="9"/>
      <c r="M23" s="10" t="s">
        <v>3</v>
      </c>
      <c r="N23" s="11" t="s">
        <v>19</v>
      </c>
      <c r="O23" s="12" t="s">
        <v>40</v>
      </c>
      <c r="P23" s="10"/>
      <c r="Q23" s="10" t="s">
        <v>53</v>
      </c>
      <c r="R23" s="11" t="s">
        <v>19</v>
      </c>
      <c r="S23" s="12" t="s">
        <v>39</v>
      </c>
    </row>
    <row r="24" spans="4:19" ht="15.75" thickBot="1" x14ac:dyDescent="0.3">
      <c r="D24" s="13"/>
      <c r="E24" s="14" t="s">
        <v>15</v>
      </c>
      <c r="F24" s="15" t="s">
        <v>36</v>
      </c>
      <c r="G24" s="16" t="s">
        <v>40</v>
      </c>
      <c r="H24" s="14"/>
      <c r="I24" s="14"/>
      <c r="J24" s="15"/>
      <c r="K24" s="15"/>
      <c r="L24" s="13"/>
      <c r="M24" s="14" t="s">
        <v>15</v>
      </c>
      <c r="N24" s="15" t="s">
        <v>19</v>
      </c>
      <c r="O24" s="16" t="s">
        <v>40</v>
      </c>
      <c r="P24" s="14"/>
      <c r="Q24" s="14" t="s">
        <v>16</v>
      </c>
      <c r="R24" s="15" t="s">
        <v>19</v>
      </c>
      <c r="S24" s="16" t="s">
        <v>39</v>
      </c>
    </row>
    <row r="25" spans="4:19" ht="15.75" thickBot="1" x14ac:dyDescent="0.3">
      <c r="D25" s="32" t="s">
        <v>23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4"/>
    </row>
    <row r="26" spans="4:19" x14ac:dyDescent="0.25">
      <c r="D26" s="7" t="s">
        <v>0</v>
      </c>
      <c r="E26" s="21" t="s">
        <v>1</v>
      </c>
      <c r="F26" s="22">
        <f>IF(B1&lt;76,MROUND($B$1*0.82,2.5),MROUND($B$1*0.84,2.5))</f>
        <v>62.5</v>
      </c>
      <c r="G26" s="23" t="s">
        <v>10</v>
      </c>
      <c r="H26" s="8" t="s">
        <v>4</v>
      </c>
      <c r="I26" s="21" t="s">
        <v>5</v>
      </c>
      <c r="J26" s="22">
        <f>IF(B3&lt;76,MROUND($B$3*0.82,2.5),MROUND($B$3*0.84,2.5))</f>
        <v>105</v>
      </c>
      <c r="K26" s="22" t="s">
        <v>10</v>
      </c>
      <c r="L26" s="7" t="s">
        <v>7</v>
      </c>
      <c r="M26" s="21" t="s">
        <v>2</v>
      </c>
      <c r="N26" s="22">
        <f>IF(B2&lt;76,MROUND($B$2*0.82,2.5),MROUND($B$2*0.84, 2.5))</f>
        <v>55</v>
      </c>
      <c r="O26" s="23" t="s">
        <v>10</v>
      </c>
      <c r="P26" s="8" t="s">
        <v>8</v>
      </c>
      <c r="Q26" s="21" t="s">
        <v>6</v>
      </c>
      <c r="R26" s="22">
        <f>IF(B4&lt;76,MROUND($B$4*0.82,2.5),MROUND($B$4*0.84, 2.5))</f>
        <v>135</v>
      </c>
      <c r="S26" s="23" t="s">
        <v>10</v>
      </c>
    </row>
    <row r="27" spans="4:19" x14ac:dyDescent="0.25">
      <c r="D27" s="9"/>
      <c r="E27" s="10" t="s">
        <v>3</v>
      </c>
      <c r="F27" s="11" t="s">
        <v>58</v>
      </c>
      <c r="G27" s="12" t="s">
        <v>39</v>
      </c>
      <c r="H27" s="10"/>
      <c r="I27" s="10" t="s">
        <v>27</v>
      </c>
      <c r="J27" s="11" t="s">
        <v>19</v>
      </c>
      <c r="K27" s="11" t="s">
        <v>39</v>
      </c>
      <c r="L27" s="9"/>
      <c r="M27" s="10" t="s">
        <v>9</v>
      </c>
      <c r="N27" s="11" t="s">
        <v>18</v>
      </c>
      <c r="O27" s="12" t="s">
        <v>41</v>
      </c>
      <c r="P27" s="10"/>
      <c r="Q27" s="10" t="s">
        <v>27</v>
      </c>
      <c r="R27" s="11" t="s">
        <v>18</v>
      </c>
      <c r="S27" s="12" t="s">
        <v>40</v>
      </c>
    </row>
    <row r="28" spans="4:19" x14ac:dyDescent="0.25">
      <c r="D28" s="9"/>
      <c r="E28" s="24" t="s">
        <v>2</v>
      </c>
      <c r="F28" s="25">
        <f>MROUND($B$2*0.65, 2.5)</f>
        <v>45</v>
      </c>
      <c r="G28" s="26" t="s">
        <v>10</v>
      </c>
      <c r="H28" s="10"/>
      <c r="I28" s="24" t="s">
        <v>6</v>
      </c>
      <c r="J28" s="25">
        <f>MROUND($B$4*0.66, 2.5)</f>
        <v>105</v>
      </c>
      <c r="K28" s="25" t="s">
        <v>28</v>
      </c>
      <c r="L28" s="9"/>
      <c r="M28" s="24" t="s">
        <v>1</v>
      </c>
      <c r="N28" s="25">
        <f>MROUND($B$1*0.65, 2.5)</f>
        <v>50</v>
      </c>
      <c r="O28" s="26" t="s">
        <v>10</v>
      </c>
      <c r="P28" s="10"/>
      <c r="Q28" s="24" t="s">
        <v>5</v>
      </c>
      <c r="R28" s="25">
        <f>MROUND($B$3*0.65, 2.5)</f>
        <v>82.5</v>
      </c>
      <c r="S28" s="26" t="s">
        <v>10</v>
      </c>
    </row>
    <row r="29" spans="4:19" x14ac:dyDescent="0.25">
      <c r="D29" s="9"/>
      <c r="E29" s="10" t="s">
        <v>9</v>
      </c>
      <c r="F29" s="11" t="s">
        <v>19</v>
      </c>
      <c r="G29" s="12" t="s">
        <v>40</v>
      </c>
      <c r="H29" s="10"/>
      <c r="I29" s="10" t="s">
        <v>53</v>
      </c>
      <c r="J29" s="11" t="s">
        <v>18</v>
      </c>
      <c r="K29" s="11" t="s">
        <v>39</v>
      </c>
      <c r="L29" s="9"/>
      <c r="M29" s="10" t="s">
        <v>3</v>
      </c>
      <c r="N29" s="11" t="s">
        <v>19</v>
      </c>
      <c r="O29" s="12" t="s">
        <v>40</v>
      </c>
      <c r="P29" s="10"/>
      <c r="Q29" s="10" t="s">
        <v>53</v>
      </c>
      <c r="R29" s="11" t="s">
        <v>19</v>
      </c>
      <c r="S29" s="12" t="s">
        <v>39</v>
      </c>
    </row>
    <row r="30" spans="4:19" ht="15.75" thickBot="1" x14ac:dyDescent="0.3">
      <c r="D30" s="13"/>
      <c r="E30" s="14" t="s">
        <v>15</v>
      </c>
      <c r="F30" s="15" t="s">
        <v>18</v>
      </c>
      <c r="G30" s="16" t="s">
        <v>39</v>
      </c>
      <c r="H30" s="14"/>
      <c r="I30" s="14"/>
      <c r="J30" s="15"/>
      <c r="K30" s="15"/>
      <c r="L30" s="13"/>
      <c r="M30" s="14" t="s">
        <v>15</v>
      </c>
      <c r="N30" s="15" t="s">
        <v>18</v>
      </c>
      <c r="O30" s="16" t="s">
        <v>40</v>
      </c>
      <c r="P30" s="14"/>
      <c r="Q30" s="14" t="s">
        <v>16</v>
      </c>
      <c r="R30" s="15" t="s">
        <v>17</v>
      </c>
      <c r="S30" s="16" t="s">
        <v>39</v>
      </c>
    </row>
    <row r="31" spans="4:19" ht="15.75" thickBot="1" x14ac:dyDescent="0.3">
      <c r="D31" s="32" t="s">
        <v>24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4"/>
    </row>
    <row r="32" spans="4:19" x14ac:dyDescent="0.25">
      <c r="D32" s="7" t="s">
        <v>0</v>
      </c>
      <c r="E32" s="21" t="s">
        <v>1</v>
      </c>
      <c r="F32" s="22">
        <f>IF(B1&lt;76,F26+2.5,MROUND($B$1*0.87,2.5))</f>
        <v>65</v>
      </c>
      <c r="G32" s="23" t="s">
        <v>11</v>
      </c>
      <c r="H32" s="8" t="s">
        <v>4</v>
      </c>
      <c r="I32" s="21" t="s">
        <v>5</v>
      </c>
      <c r="J32" s="22">
        <f>IF(B3&lt;76,J26+2.5,MROUND($B$3*0.87,2.5))</f>
        <v>110</v>
      </c>
      <c r="K32" s="22" t="s">
        <v>11</v>
      </c>
      <c r="L32" s="7" t="s">
        <v>7</v>
      </c>
      <c r="M32" s="21" t="s">
        <v>2</v>
      </c>
      <c r="N32" s="22">
        <f>IF(B2&lt;76,N26+2.5,MROUND($B$2*0.87, 2.5))</f>
        <v>57.5</v>
      </c>
      <c r="O32" s="23" t="s">
        <v>11</v>
      </c>
      <c r="P32" s="8" t="s">
        <v>8</v>
      </c>
      <c r="Q32" s="21" t="s">
        <v>6</v>
      </c>
      <c r="R32" s="22">
        <f>IF(B4&lt;76,R26+2.5,MROUND($B$4*0.87, 2.5))</f>
        <v>140</v>
      </c>
      <c r="S32" s="23" t="s">
        <v>11</v>
      </c>
    </row>
    <row r="33" spans="4:19" x14ac:dyDescent="0.25">
      <c r="D33" s="9"/>
      <c r="E33" s="10" t="s">
        <v>3</v>
      </c>
      <c r="F33" s="11" t="s">
        <v>37</v>
      </c>
      <c r="G33" s="12" t="s">
        <v>41</v>
      </c>
      <c r="H33" s="10"/>
      <c r="I33" s="10" t="s">
        <v>27</v>
      </c>
      <c r="J33" s="11" t="s">
        <v>19</v>
      </c>
      <c r="K33" s="11" t="s">
        <v>39</v>
      </c>
      <c r="L33" s="9"/>
      <c r="M33" s="10" t="s">
        <v>9</v>
      </c>
      <c r="N33" s="11" t="s">
        <v>17</v>
      </c>
      <c r="O33" s="12" t="s">
        <v>41</v>
      </c>
      <c r="P33" s="10"/>
      <c r="Q33" s="10" t="s">
        <v>27</v>
      </c>
      <c r="R33" s="11" t="s">
        <v>19</v>
      </c>
      <c r="S33" s="12" t="s">
        <v>44</v>
      </c>
    </row>
    <row r="34" spans="4:19" x14ac:dyDescent="0.25">
      <c r="D34" s="9"/>
      <c r="E34" s="24" t="s">
        <v>2</v>
      </c>
      <c r="F34" s="25">
        <f>MROUND($B$2*0.65, 2.5)</f>
        <v>45</v>
      </c>
      <c r="G34" s="26" t="s">
        <v>14</v>
      </c>
      <c r="H34" s="10"/>
      <c r="I34" s="24" t="s">
        <v>6</v>
      </c>
      <c r="J34" s="25">
        <f>MROUND($B$4*0.66, 2.5)</f>
        <v>105</v>
      </c>
      <c r="K34" s="25" t="s">
        <v>29</v>
      </c>
      <c r="L34" s="9"/>
      <c r="M34" s="24" t="s">
        <v>1</v>
      </c>
      <c r="N34" s="25">
        <f>MROUND($B$1*0.65, 2.5)</f>
        <v>50</v>
      </c>
      <c r="O34" s="26" t="s">
        <v>14</v>
      </c>
      <c r="P34" s="10"/>
      <c r="Q34" s="24" t="s">
        <v>5</v>
      </c>
      <c r="R34" s="25">
        <f>MROUND($B$3*0.65, 2.5)</f>
        <v>82.5</v>
      </c>
      <c r="S34" s="26" t="s">
        <v>14</v>
      </c>
    </row>
    <row r="35" spans="4:19" x14ac:dyDescent="0.25">
      <c r="D35" s="9"/>
      <c r="E35" s="10" t="s">
        <v>9</v>
      </c>
      <c r="F35" s="11" t="s">
        <v>19</v>
      </c>
      <c r="G35" s="12" t="s">
        <v>40</v>
      </c>
      <c r="H35" s="10"/>
      <c r="I35" s="10" t="s">
        <v>53</v>
      </c>
      <c r="J35" s="11" t="s">
        <v>36</v>
      </c>
      <c r="K35" s="11" t="s">
        <v>40</v>
      </c>
      <c r="L35" s="9"/>
      <c r="M35" s="10" t="s">
        <v>3</v>
      </c>
      <c r="N35" s="11" t="s">
        <v>19</v>
      </c>
      <c r="O35" s="12" t="s">
        <v>40</v>
      </c>
      <c r="P35" s="10"/>
      <c r="Q35" s="10" t="s">
        <v>53</v>
      </c>
      <c r="R35" s="11" t="s">
        <v>18</v>
      </c>
      <c r="S35" s="12" t="s">
        <v>39</v>
      </c>
    </row>
    <row r="36" spans="4:19" ht="15.75" thickBot="1" x14ac:dyDescent="0.3">
      <c r="D36" s="13"/>
      <c r="E36" s="14" t="s">
        <v>15</v>
      </c>
      <c r="F36" s="15" t="s">
        <v>36</v>
      </c>
      <c r="G36" s="16" t="s">
        <v>40</v>
      </c>
      <c r="H36" s="14"/>
      <c r="I36" s="14"/>
      <c r="J36" s="15"/>
      <c r="K36" s="15"/>
      <c r="L36" s="13"/>
      <c r="M36" s="14" t="s">
        <v>15</v>
      </c>
      <c r="N36" s="15" t="s">
        <v>18</v>
      </c>
      <c r="O36" s="16" t="s">
        <v>40</v>
      </c>
      <c r="P36" s="14"/>
      <c r="Q36" s="14" t="s">
        <v>16</v>
      </c>
      <c r="R36" s="15" t="s">
        <v>19</v>
      </c>
      <c r="S36" s="16" t="s">
        <v>39</v>
      </c>
    </row>
    <row r="37" spans="4:19" ht="15.75" thickBot="1" x14ac:dyDescent="0.3">
      <c r="D37" s="32" t="s">
        <v>25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4"/>
    </row>
    <row r="38" spans="4:19" x14ac:dyDescent="0.25">
      <c r="D38" s="7" t="s">
        <v>0</v>
      </c>
      <c r="E38" s="21" t="s">
        <v>1</v>
      </c>
      <c r="F38" s="22">
        <f>IF(B1&lt;76,F32+2.5,MROUND($B$1*0.9,2.5))</f>
        <v>67.5</v>
      </c>
      <c r="G38" s="22" t="s">
        <v>12</v>
      </c>
      <c r="H38" s="7" t="s">
        <v>4</v>
      </c>
      <c r="I38" s="21" t="s">
        <v>5</v>
      </c>
      <c r="J38" s="22">
        <f>IF(B3&lt;76,J32+2.5,MROUND($B$3*0.9,2.5))</f>
        <v>112.5</v>
      </c>
      <c r="K38" s="23" t="s">
        <v>12</v>
      </c>
      <c r="L38" s="7" t="s">
        <v>7</v>
      </c>
      <c r="M38" s="21" t="s">
        <v>2</v>
      </c>
      <c r="N38" s="22">
        <f>IF(B2&lt;76,N32+2.5,MROUND($B$2*0.9, 2.5))</f>
        <v>60</v>
      </c>
      <c r="O38" s="23" t="s">
        <v>12</v>
      </c>
      <c r="P38" s="7" t="s">
        <v>8</v>
      </c>
      <c r="Q38" s="21" t="s">
        <v>6</v>
      </c>
      <c r="R38" s="22">
        <f>IF(B4&lt;76,R32+2.5,MROUND($B$4*0.9, 2.5))</f>
        <v>145</v>
      </c>
      <c r="S38" s="23" t="s">
        <v>12</v>
      </c>
    </row>
    <row r="39" spans="4:19" x14ac:dyDescent="0.25">
      <c r="D39" s="9"/>
      <c r="E39" s="10" t="s">
        <v>3</v>
      </c>
      <c r="F39" s="11" t="s">
        <v>37</v>
      </c>
      <c r="G39" s="11" t="s">
        <v>45</v>
      </c>
      <c r="H39" s="9"/>
      <c r="I39" s="10" t="s">
        <v>27</v>
      </c>
      <c r="J39" s="11" t="s">
        <v>19</v>
      </c>
      <c r="K39" s="12" t="s">
        <v>46</v>
      </c>
      <c r="L39" s="9"/>
      <c r="M39" s="10" t="s">
        <v>9</v>
      </c>
      <c r="N39" s="11" t="s">
        <v>38</v>
      </c>
      <c r="O39" s="12" t="s">
        <v>45</v>
      </c>
      <c r="P39" s="9"/>
      <c r="Q39" s="10" t="s">
        <v>27</v>
      </c>
      <c r="R39" s="11" t="s">
        <v>19</v>
      </c>
      <c r="S39" s="12" t="s">
        <v>40</v>
      </c>
    </row>
    <row r="40" spans="4:19" x14ac:dyDescent="0.25">
      <c r="D40" s="9"/>
      <c r="E40" s="24" t="s">
        <v>2</v>
      </c>
      <c r="F40" s="25">
        <f>MROUND($B$2*0.68, 2.5)</f>
        <v>45</v>
      </c>
      <c r="G40" s="25" t="s">
        <v>11</v>
      </c>
      <c r="H40" s="9"/>
      <c r="I40" s="24" t="s">
        <v>6</v>
      </c>
      <c r="J40" s="25">
        <f>MROUND($B$4*0.7, 2.5)</f>
        <v>112.5</v>
      </c>
      <c r="K40" s="26" t="s">
        <v>30</v>
      </c>
      <c r="L40" s="9"/>
      <c r="M40" s="24" t="s">
        <v>1</v>
      </c>
      <c r="N40" s="25">
        <f>MROUND($B$1*0.68, 2.5)</f>
        <v>50</v>
      </c>
      <c r="O40" s="26" t="s">
        <v>11</v>
      </c>
      <c r="P40" s="9"/>
      <c r="Q40" s="24" t="s">
        <v>5</v>
      </c>
      <c r="R40" s="25">
        <f>MROUND($B$3*0.69, 2.5)</f>
        <v>87.5</v>
      </c>
      <c r="S40" s="26" t="s">
        <v>11</v>
      </c>
    </row>
    <row r="41" spans="4:19" x14ac:dyDescent="0.25">
      <c r="D41" s="9"/>
      <c r="E41" s="10" t="s">
        <v>15</v>
      </c>
      <c r="F41" s="11" t="s">
        <v>19</v>
      </c>
      <c r="G41" s="11" t="s">
        <v>43</v>
      </c>
      <c r="H41" s="9"/>
      <c r="I41" s="10" t="s">
        <v>53</v>
      </c>
      <c r="J41" s="11" t="s">
        <v>19</v>
      </c>
      <c r="K41" s="12" t="s">
        <v>40</v>
      </c>
      <c r="L41" s="9"/>
      <c r="M41" s="10" t="s">
        <v>15</v>
      </c>
      <c r="N41" s="11" t="s">
        <v>19</v>
      </c>
      <c r="O41" s="12" t="s">
        <v>43</v>
      </c>
      <c r="P41" s="9"/>
      <c r="Q41" s="10" t="s">
        <v>53</v>
      </c>
      <c r="R41" s="11" t="s">
        <v>19</v>
      </c>
      <c r="S41" s="12" t="s">
        <v>40</v>
      </c>
    </row>
    <row r="42" spans="4:19" ht="15.75" thickBot="1" x14ac:dyDescent="0.3">
      <c r="D42" s="13"/>
      <c r="E42" s="14"/>
      <c r="F42" s="15"/>
      <c r="G42" s="15"/>
      <c r="H42" s="13"/>
      <c r="I42" s="14"/>
      <c r="J42" s="15"/>
      <c r="K42" s="16"/>
      <c r="L42" s="13"/>
      <c r="M42" s="14"/>
      <c r="N42" s="14"/>
      <c r="O42" s="17"/>
      <c r="P42" s="13"/>
      <c r="Q42" s="14"/>
      <c r="R42" s="14"/>
      <c r="S42" s="17"/>
    </row>
    <row r="43" spans="4:19" ht="15.75" thickBot="1" x14ac:dyDescent="0.3">
      <c r="D43" s="29" t="s">
        <v>26</v>
      </c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1"/>
    </row>
    <row r="44" spans="4:19" ht="15.75" thickBot="1" x14ac:dyDescent="0.3">
      <c r="D44" s="18" t="s">
        <v>0</v>
      </c>
      <c r="E44" s="19" t="s">
        <v>1</v>
      </c>
      <c r="F44" s="19" t="s">
        <v>52</v>
      </c>
      <c r="G44" s="19"/>
      <c r="H44" s="18" t="s">
        <v>4</v>
      </c>
      <c r="I44" s="19" t="s">
        <v>5</v>
      </c>
      <c r="J44" s="19" t="s">
        <v>52</v>
      </c>
      <c r="K44" s="20"/>
      <c r="L44" s="19" t="s">
        <v>7</v>
      </c>
      <c r="M44" s="19" t="s">
        <v>2</v>
      </c>
      <c r="N44" s="19" t="s">
        <v>52</v>
      </c>
      <c r="O44" s="19"/>
      <c r="P44" s="18" t="s">
        <v>8</v>
      </c>
      <c r="Q44" s="19" t="s">
        <v>6</v>
      </c>
      <c r="R44" s="19" t="s">
        <v>52</v>
      </c>
      <c r="S44" s="20"/>
    </row>
  </sheetData>
  <sheetProtection algorithmName="SHA-512" hashValue="tiGMPTBdg0PNCzSHRQ3O1zDwDkd88jlR24fzurOfQTY5H+59peSrCS/33tHJOWq1dd2Di6mev9xP/loFI5rJhg==" saltValue="KJNh/zzIcmD93zGwnDrUQQ==" spinCount="100000" sheet="1" formatCells="0"/>
  <mergeCells count="8">
    <mergeCell ref="D43:S43"/>
    <mergeCell ref="D1:S1"/>
    <mergeCell ref="D7:S7"/>
    <mergeCell ref="D13:S13"/>
    <mergeCell ref="D19:S19"/>
    <mergeCell ref="D25:S25"/>
    <mergeCell ref="D31:S31"/>
    <mergeCell ref="D37:S3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Инструкция</vt:lpstr>
      <vt:lpstr>Программа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2024-11-12T21:43:34Z</dcterms:modified>
</cp:coreProperties>
</file>