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0" activeTab="21"/>
  </bookViews>
  <sheets>
    <sheet name="Introduction" sheetId="28" r:id="rId1"/>
    <sheet name="Ultratech Returns" sheetId="3" r:id="rId2"/>
    <sheet name="Shree Cement Returns" sheetId="8" r:id="rId3"/>
    <sheet name="ACC Returns" sheetId="7" r:id="rId4"/>
    <sheet name="Ambuja Returns" sheetId="6" r:id="rId5"/>
    <sheet name="JK Cements Returns" sheetId="5" state="hidden" r:id="rId6"/>
    <sheet name="JK Cement Returns" sheetId="4" r:id="rId7"/>
    <sheet name="Heidelberg Cement Returns" sheetId="10" r:id="rId8"/>
    <sheet name="JK Lakshmi Returns" sheetId="9" r:id="rId9"/>
    <sheet name="NIFTY 50 Returns" sheetId="11" r:id="rId10"/>
    <sheet name="Risk Free Rate" sheetId="20" r:id="rId11"/>
    <sheet name="Data for TOP DOWN APPROACH" sheetId="12" r:id="rId12"/>
    <sheet name="ULTRATECH Regression with Rm" sheetId="18" r:id="rId13"/>
    <sheet name="Data for BOTTOM UP APPROACH" sheetId="13" r:id="rId14"/>
    <sheet name="SHREE Regression with Rm" sheetId="19" r:id="rId15"/>
    <sheet name="ACC Regression with Rm" sheetId="21" r:id="rId16"/>
    <sheet name="AMBUJA Regression with Rm" sheetId="22" r:id="rId17"/>
    <sheet name="JK CEMENT Regression with Rm" sheetId="23" r:id="rId18"/>
    <sheet name="HEIDELBERG Regression with Rm" sheetId="26" r:id="rId19"/>
    <sheet name="JK LAKSHMI Regression with Rm" sheetId="25" r:id="rId20"/>
    <sheet name="IMP RATIOS FOR COMPANIES" sheetId="15" r:id="rId21"/>
    <sheet name="BETA Average Cement Industry" sheetId="2" r:id="rId22"/>
    <sheet name="COST OF EQUITY TOP DOWN" sheetId="17" r:id="rId23"/>
    <sheet name="COST OF EQUITY BOTTOM UP" sheetId="27" r:id="rId24"/>
    <sheet name="CALC COST OF DEBT" sheetId="14" r:id="rId25"/>
    <sheet name="CAPITAL STRUCTURE OF ULTRATECH" sheetId="31" r:id="rId26"/>
    <sheet name="WACC using TOP DOWN" sheetId="16" r:id="rId27"/>
    <sheet name="WACC using BOTTOM UP" sheetId="30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0" l="1"/>
  <c r="D16" i="30"/>
  <c r="E16" i="16"/>
  <c r="D16" i="16"/>
  <c r="C12" i="31"/>
  <c r="C11" i="31"/>
  <c r="D8" i="31"/>
  <c r="C8" i="31"/>
  <c r="B8" i="31"/>
  <c r="F16" i="30"/>
  <c r="F16" i="16"/>
  <c r="B18" i="14"/>
  <c r="C15" i="27"/>
  <c r="C28" i="27"/>
  <c r="C27" i="27"/>
  <c r="D18" i="2"/>
  <c r="D19" i="2"/>
  <c r="D20" i="2"/>
  <c r="D21" i="2"/>
  <c r="D22" i="2"/>
  <c r="D17" i="2"/>
  <c r="E58" i="15"/>
  <c r="E59" i="15"/>
  <c r="E60" i="15"/>
  <c r="E61" i="15"/>
  <c r="D56" i="15"/>
  <c r="E56" i="15" s="1"/>
  <c r="D57" i="15"/>
  <c r="E57" i="15" s="1"/>
  <c r="D58" i="15"/>
  <c r="D59" i="15"/>
  <c r="D60" i="15"/>
  <c r="D61" i="15"/>
  <c r="E55" i="15"/>
  <c r="D55" i="15"/>
  <c r="B14" i="14"/>
  <c r="B17" i="14" s="1"/>
  <c r="B12" i="14"/>
  <c r="B9" i="14"/>
  <c r="C16" i="16" l="1"/>
  <c r="C16" i="30"/>
  <c r="B19" i="14"/>
  <c r="C19" i="2"/>
  <c r="E19" i="2" s="1"/>
  <c r="B43" i="15"/>
  <c r="D43" i="15" s="1"/>
  <c r="C41" i="15"/>
  <c r="C42" i="15"/>
  <c r="C43" i="15"/>
  <c r="C44" i="15"/>
  <c r="C45" i="15"/>
  <c r="C46" i="15"/>
  <c r="C40" i="15"/>
  <c r="C27" i="15"/>
  <c r="B41" i="15" s="1"/>
  <c r="D41" i="15" s="1"/>
  <c r="C17" i="2" s="1"/>
  <c r="E17" i="2" s="1"/>
  <c r="C28" i="15"/>
  <c r="B42" i="15" s="1"/>
  <c r="D42" i="15" s="1"/>
  <c r="C18" i="2" s="1"/>
  <c r="E18" i="2" s="1"/>
  <c r="C29" i="15"/>
  <c r="C30" i="15"/>
  <c r="B44" i="15" s="1"/>
  <c r="D44" i="15" s="1"/>
  <c r="C20" i="2" s="1"/>
  <c r="E20" i="2" s="1"/>
  <c r="C31" i="15"/>
  <c r="B45" i="15" s="1"/>
  <c r="D45" i="15" s="1"/>
  <c r="C21" i="2" s="1"/>
  <c r="E21" i="2" s="1"/>
  <c r="C32" i="15"/>
  <c r="B46" i="15" s="1"/>
  <c r="D46" i="15" s="1"/>
  <c r="C22" i="2" s="1"/>
  <c r="E22" i="2" s="1"/>
  <c r="C26" i="15"/>
  <c r="B40" i="15" s="1"/>
  <c r="D40" i="15" s="1"/>
  <c r="D15" i="27" s="1"/>
  <c r="D13" i="15"/>
  <c r="D14" i="15"/>
  <c r="D15" i="15"/>
  <c r="D16" i="15"/>
  <c r="D17" i="15"/>
  <c r="D18" i="15"/>
  <c r="D12" i="15"/>
  <c r="B22" i="2"/>
  <c r="B21" i="2"/>
  <c r="B20" i="2"/>
  <c r="B19" i="2"/>
  <c r="B18" i="2"/>
  <c r="B17" i="2"/>
  <c r="H4" i="26"/>
  <c r="H4" i="25"/>
  <c r="H4" i="23"/>
  <c r="H4" i="22"/>
  <c r="G4" i="19"/>
  <c r="H4" i="21"/>
  <c r="C16" i="17"/>
  <c r="E24" i="2" l="1"/>
  <c r="B15" i="27" s="1"/>
  <c r="E15" i="27" s="1"/>
  <c r="C29" i="27" s="1"/>
  <c r="C30" i="27" s="1"/>
  <c r="D33" i="27" l="1"/>
  <c r="B16" i="30"/>
  <c r="C18" i="30" s="1"/>
  <c r="D20" i="30" s="1"/>
  <c r="C17" i="17"/>
  <c r="C18" i="17"/>
  <c r="C15" i="17" s="1"/>
  <c r="C71" i="11"/>
  <c r="C67" i="11"/>
  <c r="C63" i="11"/>
  <c r="F4" i="18"/>
  <c r="D21" i="17" l="1"/>
  <c r="B16" i="16"/>
  <c r="C18" i="16" s="1"/>
  <c r="E20" i="16" s="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3" i="3"/>
</calcChain>
</file>

<file path=xl/sharedStrings.xml><?xml version="1.0" encoding="utf-8"?>
<sst xmlns="http://schemas.openxmlformats.org/spreadsheetml/2006/main" count="500" uniqueCount="188">
  <si>
    <t>Company</t>
  </si>
  <si>
    <t>Beta Levered</t>
  </si>
  <si>
    <t>ACC Cement</t>
  </si>
  <si>
    <t>Ambuja Cement</t>
  </si>
  <si>
    <t>Shree Cement</t>
  </si>
  <si>
    <t>JK Lakshmi Cement</t>
  </si>
  <si>
    <t>JK Cement</t>
  </si>
  <si>
    <t>Date</t>
  </si>
  <si>
    <t>Adj Close</t>
  </si>
  <si>
    <t>Returns</t>
  </si>
  <si>
    <t>-</t>
  </si>
  <si>
    <t>ULTRATECH Returns</t>
  </si>
  <si>
    <t>NIFTY 50 Returns</t>
  </si>
  <si>
    <t>SHREE Returns</t>
  </si>
  <si>
    <t>ACC Returns</t>
  </si>
  <si>
    <t>AMBUJA Returns</t>
  </si>
  <si>
    <t>JK CEMENT Returns</t>
  </si>
  <si>
    <t>JK LASKSHMI Returns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</si>
  <si>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</si>
  <si>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</si>
  <si>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</si>
  <si>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</si>
  <si>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</si>
  <si>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</si>
  <si>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</si>
  <si>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</si>
  <si>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</si>
  <si>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</si>
  <si>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</si>
  <si>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</si>
  <si>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</si>
  <si>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</si>
  <si>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</si>
  <si>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</si>
  <si>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</si>
  <si>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</si>
  <si>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</si>
  <si>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</si>
  <si>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</si>
  <si>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</si>
  <si>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</si>
  <si>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</si>
  <si>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ULTRATECH CEMENT</t>
  </si>
  <si>
    <t>Average Monthly Market Return</t>
  </si>
  <si>
    <t>APR Compounded Monthly</t>
  </si>
  <si>
    <t>EAR</t>
  </si>
  <si>
    <r>
      <t xml:space="preserve">FORMULA: </t>
    </r>
    <r>
      <rPr>
        <b/>
        <sz val="14"/>
        <color theme="5"/>
        <rFont val="Calibri"/>
        <family val="2"/>
        <scheme val="minor"/>
      </rPr>
      <t>Cost of Equity Captial (R</t>
    </r>
    <r>
      <rPr>
        <b/>
        <vertAlign val="subscript"/>
        <sz val="14"/>
        <color theme="5"/>
        <rFont val="Calibri"/>
        <family val="2"/>
        <scheme val="minor"/>
      </rPr>
      <t>S</t>
    </r>
    <r>
      <rPr>
        <b/>
        <sz val="14"/>
        <color theme="5"/>
        <rFont val="Calibri"/>
        <family val="2"/>
        <scheme val="minor"/>
      </rPr>
      <t>) = R</t>
    </r>
    <r>
      <rPr>
        <b/>
        <vertAlign val="subscript"/>
        <sz val="14"/>
        <color theme="5"/>
        <rFont val="Calibri"/>
        <family val="2"/>
        <scheme val="minor"/>
      </rPr>
      <t>F</t>
    </r>
    <r>
      <rPr>
        <b/>
        <sz val="14"/>
        <color theme="5"/>
        <rFont val="Calibri"/>
        <family val="2"/>
        <scheme val="minor"/>
      </rPr>
      <t xml:space="preserve"> + Beta</t>
    </r>
    <r>
      <rPr>
        <b/>
        <vertAlign val="subscript"/>
        <sz val="14"/>
        <color theme="5"/>
        <rFont val="Calibri"/>
        <family val="2"/>
        <scheme val="minor"/>
      </rPr>
      <t>Levered</t>
    </r>
    <r>
      <rPr>
        <b/>
        <sz val="14"/>
        <color theme="5"/>
        <rFont val="Calibri"/>
        <family val="2"/>
        <scheme val="minor"/>
      </rPr>
      <t>*(R</t>
    </r>
    <r>
      <rPr>
        <b/>
        <vertAlign val="subscript"/>
        <sz val="14"/>
        <color theme="5"/>
        <rFont val="Calibri"/>
        <family val="2"/>
        <scheme val="minor"/>
      </rPr>
      <t>M</t>
    </r>
    <r>
      <rPr>
        <b/>
        <sz val="14"/>
        <color theme="5"/>
        <rFont val="Calibri"/>
        <family val="2"/>
        <scheme val="minor"/>
      </rPr>
      <t>-R</t>
    </r>
    <r>
      <rPr>
        <b/>
        <vertAlign val="subscript"/>
        <sz val="14"/>
        <color theme="5"/>
        <rFont val="Calibri"/>
        <family val="2"/>
        <scheme val="minor"/>
      </rPr>
      <t>F</t>
    </r>
    <r>
      <rPr>
        <b/>
        <sz val="14"/>
        <color theme="5"/>
        <rFont val="Calibri"/>
        <family val="2"/>
        <scheme val="minor"/>
      </rPr>
      <t>)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</si>
  <si>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s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</si>
  <si>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f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</si>
  <si>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m</t>
    </r>
  </si>
  <si>
    <r>
      <t>Beta</t>
    </r>
    <r>
      <rPr>
        <b/>
        <vertAlign val="subscript"/>
        <sz val="11"/>
        <color theme="1"/>
        <rFont val="Calibri"/>
        <family val="2"/>
        <scheme val="minor"/>
      </rPr>
      <t>Levered</t>
    </r>
  </si>
  <si>
    <t>Parameters</t>
  </si>
  <si>
    <t>Value</t>
  </si>
  <si>
    <r>
      <t>EAR Market Return (R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</t>
    </r>
  </si>
  <si>
    <t>Remarks</t>
  </si>
  <si>
    <r>
      <rPr>
        <sz val="11"/>
        <color theme="1"/>
        <rFont val="Calibri"/>
        <family val="2"/>
        <scheme val="minor"/>
      </rPr>
      <t>Using the above formala we calcualte,</t>
    </r>
    <r>
      <rPr>
        <b/>
        <sz val="11"/>
        <color theme="1"/>
        <rFont val="Calibri"/>
        <family val="2"/>
        <scheme val="minor"/>
      </rPr>
      <t xml:space="preserve"> R</t>
    </r>
    <r>
      <rPr>
        <b/>
        <vertAlign val="subscript"/>
        <sz val="11"/>
        <color theme="1"/>
        <rFont val="Calibri"/>
        <family val="2"/>
        <scheme val="minor"/>
      </rPr>
      <t>s</t>
    </r>
  </si>
  <si>
    <t>The is the YTM of government bond</t>
  </si>
  <si>
    <t>EAR of Market Return calculated before</t>
  </si>
  <si>
    <r>
      <t>COST OF EQUITY CAPITAL (R</t>
    </r>
    <r>
      <rPr>
        <b/>
        <vertAlign val="subscript"/>
        <sz val="12"/>
        <color theme="1"/>
        <rFont val="Calibri"/>
        <family val="2"/>
        <scheme val="minor"/>
      </rPr>
      <t>S</t>
    </r>
    <r>
      <rPr>
        <b/>
        <sz val="12"/>
        <color theme="1"/>
        <rFont val="Calibri"/>
        <family val="2"/>
        <scheme val="minor"/>
      </rPr>
      <t>)</t>
    </r>
  </si>
  <si>
    <t>CALCULATING COST OF EQUITY CAPITAL USING THE TOP DOWN APPROACH (REGRESSION)</t>
  </si>
  <si>
    <t>Share Price</t>
  </si>
  <si>
    <t>No. of Outstanding Shares</t>
  </si>
  <si>
    <t>(in Crores)</t>
  </si>
  <si>
    <t>Where</t>
  </si>
  <si>
    <t>Cost of Equity Capital</t>
  </si>
  <si>
    <t>Market Return</t>
  </si>
  <si>
    <t>Risk free Rate</t>
  </si>
  <si>
    <t>Market Value of Equity (S) = Share Price * Outstanding Shares</t>
  </si>
  <si>
    <t>Market Value of Debt (B) = Book Value of Debt</t>
  </si>
  <si>
    <t>Book Value of Debt</t>
  </si>
  <si>
    <t>Market Value of Debt/Equity (B/S) = MV of Debt / MV of Equity</t>
  </si>
  <si>
    <t>As P-value is less than 0.05 we can go ahead with our Beta Levered Calculation</t>
  </si>
  <si>
    <t>ACC CEMENT</t>
  </si>
  <si>
    <t>SHREE CEMENT</t>
  </si>
  <si>
    <t>AMBUJA CEMENT</t>
  </si>
  <si>
    <t>JK CEMENT</t>
  </si>
  <si>
    <t>JK LAKSHMI CEMENT</t>
  </si>
  <si>
    <t>Hiedelberg Returns</t>
  </si>
  <si>
    <t>HEIDELBERG CEMENT</t>
  </si>
  <si>
    <t>MV of Debt to MV of Equity</t>
  </si>
  <si>
    <r>
      <t>B</t>
    </r>
    <r>
      <rPr>
        <b/>
        <vertAlign val="subscript"/>
        <sz val="11"/>
        <color rgb="FF002060"/>
        <rFont val="Calibri"/>
        <family val="2"/>
        <scheme val="minor"/>
      </rPr>
      <t>Levered</t>
    </r>
  </si>
  <si>
    <t>Heidelberg Cement</t>
  </si>
  <si>
    <r>
      <rPr>
        <b/>
        <sz val="14"/>
        <color theme="1"/>
        <rFont val="Calibri"/>
        <family val="2"/>
        <scheme val="minor"/>
      </rPr>
      <t>B</t>
    </r>
    <r>
      <rPr>
        <b/>
        <vertAlign val="subscript"/>
        <sz val="14"/>
        <color theme="1"/>
        <rFont val="Calibri"/>
        <family val="2"/>
        <scheme val="minor"/>
      </rPr>
      <t>Levered</t>
    </r>
    <r>
      <rPr>
        <b/>
        <sz val="14"/>
        <color theme="1"/>
        <rFont val="Calibri"/>
        <family val="2"/>
        <scheme val="minor"/>
      </rPr>
      <t xml:space="preserve"> = B</t>
    </r>
    <r>
      <rPr>
        <b/>
        <vertAlign val="subscript"/>
        <sz val="14"/>
        <color theme="1"/>
        <rFont val="Calibri"/>
        <family val="2"/>
        <scheme val="minor"/>
      </rPr>
      <t>Asset</t>
    </r>
    <r>
      <rPr>
        <b/>
        <sz val="14"/>
        <color theme="1"/>
        <rFont val="Calibri"/>
        <family val="2"/>
        <scheme val="minor"/>
      </rPr>
      <t xml:space="preserve"> * (1 + (1 - T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b/>
        <sz val="14"/>
        <color theme="1"/>
        <rFont val="Calibri"/>
        <family val="2"/>
        <scheme val="minor"/>
      </rPr>
      <t>) B/S)</t>
    </r>
  </si>
  <si>
    <r>
      <t>T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Tax Rate of the Company</t>
    </r>
  </si>
  <si>
    <r>
      <t>B</t>
    </r>
    <r>
      <rPr>
        <vertAlign val="subscript"/>
        <sz val="11"/>
        <color theme="1"/>
        <rFont val="Calibri"/>
        <family val="2"/>
        <scheme val="minor"/>
      </rPr>
      <t>asset</t>
    </r>
    <r>
      <rPr>
        <sz val="11"/>
        <color theme="1"/>
        <rFont val="Calibri"/>
        <family val="2"/>
        <scheme val="minor"/>
      </rPr>
      <t xml:space="preserve"> = B</t>
    </r>
    <r>
      <rPr>
        <vertAlign val="subscript"/>
        <sz val="11"/>
        <color theme="1"/>
        <rFont val="Calibri"/>
        <family val="2"/>
        <scheme val="minor"/>
      </rPr>
      <t>unlevered</t>
    </r>
  </si>
  <si>
    <t>B = Marked Value of Debt</t>
  </si>
  <si>
    <t>S = Market Value of Equity</t>
  </si>
  <si>
    <r>
      <t>Tax Rate (T</t>
    </r>
    <r>
      <rPr>
        <b/>
        <vertAlign val="subscript"/>
        <sz val="11"/>
        <color rgb="FF002060"/>
        <rFont val="Calibri"/>
        <family val="2"/>
        <scheme val="minor"/>
      </rPr>
      <t>c</t>
    </r>
    <r>
      <rPr>
        <b/>
        <sz val="11"/>
        <color rgb="FF002060"/>
        <rFont val="Calibri"/>
        <family val="2"/>
        <scheme val="minor"/>
      </rPr>
      <t>)</t>
    </r>
  </si>
  <si>
    <t>Market Value of Equity (S)</t>
  </si>
  <si>
    <t>AMBUJA</t>
  </si>
  <si>
    <t>JK LAKSHMI</t>
  </si>
  <si>
    <t>SHREE</t>
  </si>
  <si>
    <t>ACC</t>
  </si>
  <si>
    <t>JK</t>
  </si>
  <si>
    <t>HEIDELBERG</t>
  </si>
  <si>
    <t>ULTRATECH</t>
  </si>
  <si>
    <t>(as of 17/11/2022)</t>
  </si>
  <si>
    <t>Market Value of Debt (B)</t>
  </si>
  <si>
    <r>
      <t>Tax Rate (T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) = Tax Expense / EBIT</t>
    </r>
  </si>
  <si>
    <t>MV of (Debt/Equity) = B/S</t>
  </si>
  <si>
    <t>COST OF DEBT FOR ULTRATECH</t>
  </si>
  <si>
    <t>Interest Expense</t>
  </si>
  <si>
    <t>EBIT</t>
  </si>
  <si>
    <t>Interest Coverage Ratio</t>
  </si>
  <si>
    <t>Calculating Cost of Debt</t>
  </si>
  <si>
    <t>Risk Free Rate</t>
  </si>
  <si>
    <t>Credit Default Spread</t>
  </si>
  <si>
    <t>Pre Tax Cost of Debt</t>
  </si>
  <si>
    <t>Calculating Post-Tax Cost of Debt</t>
  </si>
  <si>
    <r>
      <t>Tax Rate (T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)</t>
    </r>
  </si>
  <si>
    <t>Post Tax Cost of Debt = PreTax Cost of Debt * (1 - Tax Rate)</t>
  </si>
  <si>
    <r>
      <t>Tax Rate (T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</si>
  <si>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ICR and the Default Spread Table</t>
    </r>
  </si>
  <si>
    <t>CALCULATING AVERAGE BETA FOR INDUSTRY</t>
  </si>
  <si>
    <r>
      <t xml:space="preserve">CALCULATING COST OF CAPITAL FOR </t>
    </r>
    <r>
      <rPr>
        <b/>
        <sz val="18"/>
        <rFont val="Calibri"/>
        <family val="2"/>
        <scheme val="minor"/>
      </rPr>
      <t>ULTRATECH CEMENT</t>
    </r>
  </si>
  <si>
    <t>NAME</t>
  </si>
  <si>
    <t>ID NUMBER</t>
  </si>
  <si>
    <t>VISHESH MEHTA</t>
  </si>
  <si>
    <t>FOR LARGE CAP, ICR &gt;= 8.5 then Default Spread = 0.75%</t>
  </si>
  <si>
    <t>POLOJU ROHITH</t>
  </si>
  <si>
    <t>MISHRA ADITYA RAJEEV</t>
  </si>
  <si>
    <t>SAHIL LUTHRA</t>
  </si>
  <si>
    <t>VAIBHAV VERMA</t>
  </si>
  <si>
    <t>VIPUL SINGH</t>
  </si>
  <si>
    <t>2020A1PS2402H</t>
  </si>
  <si>
    <t>2020A7PS2194H</t>
  </si>
  <si>
    <t>2020A4PS2274H</t>
  </si>
  <si>
    <t>2020A4PS2241H</t>
  </si>
  <si>
    <t>2020B5PS1386H</t>
  </si>
  <si>
    <t>2020A4PS0847H</t>
  </si>
  <si>
    <t>Members of GROUP NO. 10</t>
  </si>
  <si>
    <r>
      <rPr>
        <b/>
        <sz val="12"/>
        <color theme="1"/>
        <rFont val="Calibri"/>
        <family val="2"/>
        <scheme val="minor"/>
      </rPr>
      <t>SOURCE</t>
    </r>
    <r>
      <rPr>
        <sz val="12"/>
        <color theme="1"/>
        <rFont val="Calibri"/>
        <family val="2"/>
        <scheme val="minor"/>
      </rPr>
      <t>: RBI's Website</t>
    </r>
  </si>
  <si>
    <t>Tax Expense</t>
  </si>
  <si>
    <t>CALCULATING MARKET VALUE OF DEBT &amp; EQUITY, DEBT/EQUITY &amp; TAX RATE</t>
  </si>
  <si>
    <t>Net Income</t>
  </si>
  <si>
    <t>Source: Screener.in</t>
  </si>
  <si>
    <t>SOURCE: Screener.in</t>
  </si>
  <si>
    <r>
      <t xml:space="preserve">Putting values in above formula we get </t>
    </r>
    <r>
      <rPr>
        <b/>
        <sz val="11"/>
        <color theme="1"/>
        <rFont val="Calibri"/>
        <family val="2"/>
        <scheme val="minor"/>
      </rPr>
      <t>Beta</t>
    </r>
    <r>
      <rPr>
        <b/>
        <vertAlign val="subscript"/>
        <sz val="11"/>
        <color theme="1"/>
        <rFont val="Calibri"/>
        <family val="2"/>
        <scheme val="minor"/>
      </rPr>
      <t>Asset</t>
    </r>
  </si>
  <si>
    <r>
      <t>B</t>
    </r>
    <r>
      <rPr>
        <b/>
        <vertAlign val="subscript"/>
        <sz val="11"/>
        <color rgb="FF002060"/>
        <rFont val="Calibri"/>
        <family val="2"/>
        <scheme val="minor"/>
      </rPr>
      <t>Asset</t>
    </r>
  </si>
  <si>
    <r>
      <t>Industry B</t>
    </r>
    <r>
      <rPr>
        <b/>
        <vertAlign val="subscript"/>
        <sz val="11"/>
        <color theme="1"/>
        <rFont val="Calibri"/>
        <family val="2"/>
        <scheme val="minor"/>
      </rPr>
      <t>asset</t>
    </r>
  </si>
  <si>
    <t>CALCULATING COST OF EQUITY CAPITAL USING BOTTOM UP APPROACH (INDUSTRY BETA)</t>
  </si>
  <si>
    <r>
      <t>B</t>
    </r>
    <r>
      <rPr>
        <vertAlign val="subscript"/>
        <sz val="11"/>
        <color theme="1"/>
        <rFont val="Calibri"/>
        <family val="2"/>
        <scheme val="minor"/>
      </rPr>
      <t>asset</t>
    </r>
    <r>
      <rPr>
        <sz val="11"/>
        <color theme="1"/>
        <rFont val="Calibri"/>
        <family val="2"/>
        <scheme val="minor"/>
      </rPr>
      <t xml:space="preserve"> = B</t>
    </r>
    <r>
      <rPr>
        <vertAlign val="subscript"/>
        <sz val="11"/>
        <color theme="1"/>
        <rFont val="Calibri"/>
        <family val="2"/>
        <scheme val="minor"/>
      </rPr>
      <t xml:space="preserve">industy Average </t>
    </r>
  </si>
  <si>
    <r>
      <t>B</t>
    </r>
    <r>
      <rPr>
        <b/>
        <vertAlign val="subscript"/>
        <sz val="16"/>
        <color theme="1"/>
        <rFont val="Calibri"/>
        <family val="2"/>
        <scheme val="minor"/>
      </rPr>
      <t>Levered</t>
    </r>
    <r>
      <rPr>
        <b/>
        <sz val="16"/>
        <color theme="1"/>
        <rFont val="Calibri"/>
        <family val="2"/>
        <scheme val="minor"/>
      </rPr>
      <t xml:space="preserve"> = B</t>
    </r>
    <r>
      <rPr>
        <b/>
        <vertAlign val="subscript"/>
        <sz val="16"/>
        <color theme="1"/>
        <rFont val="Calibri"/>
        <family val="2"/>
        <scheme val="minor"/>
      </rPr>
      <t>Asset</t>
    </r>
    <r>
      <rPr>
        <b/>
        <sz val="16"/>
        <color theme="1"/>
        <rFont val="Calibri"/>
        <family val="2"/>
        <scheme val="minor"/>
      </rPr>
      <t xml:space="preserve"> * (1 + (1 - T</t>
    </r>
    <r>
      <rPr>
        <b/>
        <vertAlign val="subscript"/>
        <sz val="16"/>
        <color theme="1"/>
        <rFont val="Calibri"/>
        <family val="2"/>
        <scheme val="minor"/>
      </rPr>
      <t>c</t>
    </r>
    <r>
      <rPr>
        <b/>
        <sz val="16"/>
        <color theme="1"/>
        <rFont val="Calibri"/>
        <family val="2"/>
        <scheme val="minor"/>
      </rPr>
      <t>) B/S)</t>
    </r>
  </si>
  <si>
    <t>Using Levered and Unlevered Beta Method</t>
  </si>
  <si>
    <r>
      <t>B</t>
    </r>
    <r>
      <rPr>
        <b/>
        <vertAlign val="subscript"/>
        <sz val="12"/>
        <rFont val="Calibri"/>
        <family val="2"/>
        <scheme val="minor"/>
      </rPr>
      <t>Levered</t>
    </r>
  </si>
  <si>
    <t>Book Value of Debt = Long Term + Short Term Borrowing</t>
  </si>
  <si>
    <t>WACC OF ULTRATECH USING TOP DOWN (REGRESSION)</t>
  </si>
  <si>
    <r>
      <t>W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Weightage of Equity</t>
    </r>
  </si>
  <si>
    <r>
      <t>W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Weightage of Debt</t>
    </r>
  </si>
  <si>
    <r>
      <t>R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Cost of Capital</t>
    </r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</si>
  <si>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Pre Tax Cost of Debt</t>
    </r>
  </si>
  <si>
    <r>
      <t>T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Tax Rate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</si>
  <si>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S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</si>
  <si>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</si>
  <si>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S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</si>
  <si>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</si>
  <si>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C</t>
    </r>
  </si>
  <si>
    <t>WACC</t>
  </si>
  <si>
    <r>
      <t>WACC</t>
    </r>
    <r>
      <rPr>
        <b/>
        <vertAlign val="subscript"/>
        <sz val="11"/>
        <color theme="1"/>
        <rFont val="Calibri"/>
        <family val="2"/>
        <scheme val="minor"/>
      </rPr>
      <t>TOP DOWN</t>
    </r>
  </si>
  <si>
    <r>
      <t>WACC = R</t>
    </r>
    <r>
      <rPr>
        <b/>
        <vertAlign val="subscript"/>
        <sz val="16"/>
        <color theme="1"/>
        <rFont val="Calibri"/>
        <family val="2"/>
        <scheme val="minor"/>
      </rPr>
      <t>S</t>
    </r>
    <r>
      <rPr>
        <b/>
        <sz val="16"/>
        <color theme="1"/>
        <rFont val="Calibri"/>
        <family val="2"/>
        <scheme val="minor"/>
      </rPr>
      <t xml:space="preserve"> * W</t>
    </r>
    <r>
      <rPr>
        <b/>
        <vertAlign val="subscript"/>
        <sz val="16"/>
        <color theme="1"/>
        <rFont val="Calibri"/>
        <family val="2"/>
        <scheme val="minor"/>
      </rPr>
      <t>S</t>
    </r>
    <r>
      <rPr>
        <b/>
        <sz val="16"/>
        <color theme="1"/>
        <rFont val="Calibri"/>
        <family val="2"/>
        <scheme val="minor"/>
      </rPr>
      <t xml:space="preserve"> + (1 - T</t>
    </r>
    <r>
      <rPr>
        <b/>
        <vertAlign val="subscript"/>
        <sz val="16"/>
        <color theme="1"/>
        <rFont val="Calibri"/>
        <family val="2"/>
        <scheme val="minor"/>
      </rPr>
      <t>c</t>
    </r>
    <r>
      <rPr>
        <b/>
        <sz val="16"/>
        <color theme="1"/>
        <rFont val="Calibri"/>
        <family val="2"/>
        <scheme val="minor"/>
      </rPr>
      <t>) * R</t>
    </r>
    <r>
      <rPr>
        <b/>
        <vertAlign val="subscript"/>
        <sz val="16"/>
        <color theme="1"/>
        <rFont val="Calibri"/>
        <family val="2"/>
        <scheme val="minor"/>
      </rPr>
      <t>B</t>
    </r>
    <r>
      <rPr>
        <b/>
        <sz val="16"/>
        <color theme="1"/>
        <rFont val="Calibri"/>
        <family val="2"/>
        <scheme val="minor"/>
      </rPr>
      <t xml:space="preserve"> *  W</t>
    </r>
    <r>
      <rPr>
        <b/>
        <vertAlign val="subscript"/>
        <sz val="16"/>
        <color theme="1"/>
        <rFont val="Calibri"/>
        <family val="2"/>
        <scheme val="minor"/>
      </rPr>
      <t>B</t>
    </r>
  </si>
  <si>
    <t>CAPITAL STRUCTURE OF ULTRATECH</t>
  </si>
  <si>
    <t>TOTAL (T)</t>
  </si>
  <si>
    <t>Weightage of Equity (Equity/Total)</t>
  </si>
  <si>
    <t xml:space="preserve">Weightage of Debt (Debt/Total) </t>
  </si>
  <si>
    <t>WACC OF ULTRATECH USING BOTTOM UP (USING INDUSTRY BETA)</t>
  </si>
  <si>
    <t>Compounded Annually</t>
  </si>
  <si>
    <r>
      <t>Taking average of B</t>
    </r>
    <r>
      <rPr>
        <vertAlign val="subscript"/>
        <sz val="11"/>
        <color theme="1"/>
        <rFont val="Calibri"/>
        <family val="2"/>
        <scheme val="minor"/>
      </rPr>
      <t>Asset</t>
    </r>
  </si>
  <si>
    <t>Calculated from Regression of Ultratech Returns</t>
  </si>
  <si>
    <t>Result of Regression of Ultratech returns</t>
  </si>
  <si>
    <t>Calculated from levered Industry Beta</t>
  </si>
  <si>
    <t>Interest Coverage Ratio (ICR) = EBIT / Interest Expense</t>
  </si>
  <si>
    <t>Post Tax Cost of Debt</t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</si>
  <si>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PreTax Cost of Debt</t>
    </r>
  </si>
  <si>
    <t xml:space="preserve">List of Comparable Companies </t>
  </si>
  <si>
    <t>91-Day Treasury Bill (Primary) Yield</t>
  </si>
  <si>
    <t>ULTRATECH CEMENT RETURN CALCULATIONS</t>
  </si>
  <si>
    <t>SHREE CEMENT RETURN CALCULATIONS</t>
  </si>
  <si>
    <t>ACC CEMENT RETURN CALCULATIONS</t>
  </si>
  <si>
    <t>AMBUJA CEMENT RETURN CALCULATIONS</t>
  </si>
  <si>
    <t>JK CEMENT RETURN CALCULATIONS</t>
  </si>
  <si>
    <t>HEIDELBERG CEMENT RETURN CALCULATIONS</t>
  </si>
  <si>
    <t>JK LAKSHMI CEMENT RETURN CALCULATIONS</t>
  </si>
  <si>
    <t>NIFTY 50 INDEX RETURN CALCULATIONS</t>
  </si>
  <si>
    <r>
      <t>RISK FREE INTEREST RATE (R</t>
    </r>
    <r>
      <rPr>
        <b/>
        <vertAlign val="subscript"/>
        <sz val="14"/>
        <color theme="1"/>
        <rFont val="Calibri"/>
        <family val="2"/>
        <scheme val="minor"/>
      </rPr>
      <t>F</t>
    </r>
    <r>
      <rPr>
        <b/>
        <sz val="14"/>
        <color theme="1"/>
        <rFont val="Calibri"/>
        <family val="2"/>
        <scheme val="minor"/>
      </rPr>
      <t>)</t>
    </r>
  </si>
  <si>
    <t>DATA FOR TOP DOWN APPROACH (REGRESSION)</t>
  </si>
  <si>
    <t>DATA FOR BOTTOM UP APPROACH (LEVER AND UNLEVER BETA CALCULATION)</t>
  </si>
  <si>
    <t>TARGET COMPANY</t>
  </si>
  <si>
    <t>Ultratech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</si>
</sst>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%"/>
    <numFmt numFmtId="165" formatCode="0.00000%"/>
    <numFmt numFmtId="166" formatCode="0.000000%"/>
    <numFmt numFmtId="167" formatCode="0.0000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vertAlign val="subscript"/>
      <sz val="14"/>
      <color theme="5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vertAlign val="subscript"/>
      <sz val="11"/>
      <color rgb="FF00206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1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1" fillId="2" borderId="2" xfId="0" applyFont="1" applyFill="1" applyBorder="1" applyAlignment="1"/>
    <xf numFmtId="0" fontId="0" fillId="0" borderId="0" xfId="0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4" fontId="5" fillId="7" borderId="1" xfId="1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65" fontId="0" fillId="8" borderId="0" xfId="1" applyNumberFormat="1" applyFont="1" applyFill="1" applyAlignment="1">
      <alignment vertical="center"/>
    </xf>
    <xf numFmtId="0" fontId="14" fillId="0" borderId="0" xfId="0" applyFont="1" applyFill="1" applyAlignment="1">
      <alignment vertical="center" wrapText="1"/>
    </xf>
    <xf numFmtId="0" fontId="1" fillId="7" borderId="0" xfId="0" applyFont="1" applyFill="1"/>
    <xf numFmtId="10" fontId="5" fillId="6" borderId="0" xfId="0" applyNumberFormat="1" applyFont="1" applyFill="1" applyAlignment="1">
      <alignment horizontal="right"/>
    </xf>
    <xf numFmtId="10" fontId="0" fillId="9" borderId="1" xfId="0" applyNumberFormat="1" applyFill="1" applyBorder="1" applyAlignment="1">
      <alignment horizontal="center" vertical="center"/>
    </xf>
    <xf numFmtId="164" fontId="0" fillId="9" borderId="1" xfId="1" applyNumberFormat="1" applyFon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right"/>
    </xf>
    <xf numFmtId="167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5" borderId="1" xfId="0" applyNumberFormat="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23" fillId="0" borderId="0" xfId="0" applyFont="1"/>
    <xf numFmtId="0" fontId="0" fillId="11" borderId="0" xfId="0" applyFill="1"/>
    <xf numFmtId="3" fontId="0" fillId="11" borderId="0" xfId="0" applyNumberFormat="1" applyFill="1"/>
    <xf numFmtId="10" fontId="0" fillId="8" borderId="0" xfId="0" applyNumberFormat="1" applyFill="1"/>
    <xf numFmtId="10" fontId="0" fillId="8" borderId="0" xfId="1" applyNumberFormat="1" applyFont="1" applyFill="1"/>
    <xf numFmtId="10" fontId="0" fillId="7" borderId="0" xfId="0" applyNumberFormat="1" applyFill="1"/>
    <xf numFmtId="10" fontId="0" fillId="7" borderId="0" xfId="1" applyNumberFormat="1" applyFont="1" applyFill="1"/>
    <xf numFmtId="0" fontId="0" fillId="8" borderId="0" xfId="0" applyFont="1" applyFill="1"/>
    <xf numFmtId="0" fontId="0" fillId="11" borderId="0" xfId="0" applyFont="1" applyFill="1"/>
    <xf numFmtId="14" fontId="0" fillId="0" borderId="0" xfId="0" applyNumberForma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14" fontId="13" fillId="8" borderId="1" xfId="0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7" fillId="0" borderId="10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7" borderId="1" xfId="0" applyFill="1" applyBorder="1"/>
    <xf numFmtId="2" fontId="0" fillId="7" borderId="1" xfId="0" applyNumberFormat="1" applyFill="1" applyBorder="1"/>
    <xf numFmtId="0" fontId="0" fillId="9" borderId="1" xfId="0" applyFont="1" applyFill="1" applyBorder="1" applyAlignment="1">
      <alignment horizontal="center" vertical="center"/>
    </xf>
    <xf numFmtId="2" fontId="29" fillId="7" borderId="1" xfId="0" applyNumberFormat="1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15" fillId="6" borderId="1" xfId="0" applyFont="1" applyFill="1" applyBorder="1"/>
    <xf numFmtId="2" fontId="0" fillId="8" borderId="0" xfId="0" applyNumberFormat="1" applyFill="1"/>
    <xf numFmtId="0" fontId="26" fillId="0" borderId="0" xfId="0" applyFont="1" applyAlignment="1">
      <alignment horizontal="right"/>
    </xf>
    <xf numFmtId="0" fontId="18" fillId="0" borderId="0" xfId="0" applyFont="1" applyFill="1" applyAlignment="1">
      <alignment vertical="center" wrapText="1"/>
    </xf>
    <xf numFmtId="10" fontId="0" fillId="4" borderId="1" xfId="0" applyNumberFormat="1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6" fillId="0" borderId="0" xfId="1" applyNumberFormat="1" applyFon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5" fillId="4" borderId="0" xfId="0" applyFont="1" applyFill="1"/>
    <xf numFmtId="0" fontId="0" fillId="0" borderId="0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33" fillId="8" borderId="0" xfId="0" applyFont="1" applyFill="1" applyBorder="1" applyAlignment="1">
      <alignment horizontal="center" vertical="center" wrapText="1"/>
    </xf>
    <xf numFmtId="14" fontId="8" fillId="6" borderId="1" xfId="0" applyNumberFormat="1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165" fontId="8" fillId="8" borderId="0" xfId="1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166" fontId="0" fillId="8" borderId="0" xfId="1" applyNumberFormat="1" applyFont="1" applyFill="1" applyBorder="1" applyAlignment="1">
      <alignment horizontal="center" vertical="center"/>
    </xf>
    <xf numFmtId="165" fontId="0" fillId="8" borderId="0" xfId="1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13" fillId="10" borderId="0" xfId="0" applyFont="1" applyFill="1" applyAlignment="1">
      <alignment horizontal="center" wrapText="1"/>
    </xf>
    <xf numFmtId="0" fontId="0" fillId="6" borderId="0" xfId="0" applyFill="1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31" fillId="8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164" fontId="6" fillId="8" borderId="8" xfId="0" applyNumberFormat="1" applyFont="1" applyFill="1" applyBorder="1" applyAlignment="1">
      <alignment horizontal="center" vertical="center"/>
    </xf>
    <xf numFmtId="164" fontId="6" fillId="8" borderId="9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4" borderId="0" xfId="0" applyFont="1" applyFill="1" applyAlignment="1">
      <alignment horizontal="center" vertical="center" wrapText="1"/>
    </xf>
    <xf numFmtId="0" fontId="24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32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0" xfId="0" applyBorder="1" applyAlignment="1">
      <alignment horizontal="center" wrapText="1"/>
    </xf>
    <xf numFmtId="10" fontId="6" fillId="7" borderId="0" xfId="1" applyNumberFormat="1" applyFont="1" applyFill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'IMP RATIOS FOR COMPANIES'!$D$11</c:f>
              <c:strCache>
                <c:ptCount val="1"/>
                <c:pt idx="0">
                  <c:v>Market Value of Equity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 RATIOS FOR COMPANIES'!$A$12:$A$18</c:f>
              <c:strCache>
                <c:ptCount val="7"/>
                <c:pt idx="0">
                  <c:v>ULTRATECH</c:v>
                </c:pt>
                <c:pt idx="1">
                  <c:v>SHREE</c:v>
                </c:pt>
                <c:pt idx="2">
                  <c:v>ACC</c:v>
                </c:pt>
                <c:pt idx="3">
                  <c:v>AMBUJA</c:v>
                </c:pt>
                <c:pt idx="4">
                  <c:v>JK</c:v>
                </c:pt>
                <c:pt idx="5">
                  <c:v>HEIDELBERG</c:v>
                </c:pt>
                <c:pt idx="6">
                  <c:v>JK LAKSHMI</c:v>
                </c:pt>
              </c:strCache>
            </c:strRef>
          </c:cat>
          <c:val>
            <c:numRef>
              <c:f>'IMP RATIOS FOR COMPANIES'!$D$12:$D$18</c:f>
              <c:numCache>
                <c:formatCode>0.00</c:formatCode>
                <c:ptCount val="7"/>
                <c:pt idx="0">
                  <c:v>197762.69999999998</c:v>
                </c:pt>
                <c:pt idx="1">
                  <c:v>83571.319499999998</c:v>
                </c:pt>
                <c:pt idx="2">
                  <c:v>45928.4</c:v>
                </c:pt>
                <c:pt idx="3">
                  <c:v>113688.7</c:v>
                </c:pt>
                <c:pt idx="4">
                  <c:v>22594.79</c:v>
                </c:pt>
                <c:pt idx="5">
                  <c:v>4578.5899999999992</c:v>
                </c:pt>
                <c:pt idx="6">
                  <c:v>7609.2300000000005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A-432C-B229-4423EE6B7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8908911"/>
        <c:axId val="1878909743"/>
      </c:barChart>
      <c:catAx>
        <c:axId val="1878908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909743"/>
        <c:crosses val="autoZero"/>
        <c:auto val="1"/>
        <c:lblAlgn val="ctr"/>
        <c:lblOffset val="100"/>
        <c:noMultiLvlLbl val="0"/>
      </c:catAx>
      <c:valAx>
        <c:axId val="187890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90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'IMP RATIOS FOR COMPANIES'!$C$25</c:f>
              <c:strCache>
                <c:ptCount val="1"/>
                <c:pt idx="0">
                  <c:v>Market Value of Debt (B)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 RATIOS FOR COMPANIES'!$A$12:$A$18</c:f>
              <c:strCache>
                <c:ptCount val="7"/>
                <c:pt idx="0">
                  <c:v>ULTRATECH</c:v>
                </c:pt>
                <c:pt idx="1">
                  <c:v>SHREE</c:v>
                </c:pt>
                <c:pt idx="2">
                  <c:v>ACC</c:v>
                </c:pt>
                <c:pt idx="3">
                  <c:v>AMBUJA</c:v>
                </c:pt>
                <c:pt idx="4">
                  <c:v>JK</c:v>
                </c:pt>
                <c:pt idx="5">
                  <c:v>HEIDELBERG</c:v>
                </c:pt>
                <c:pt idx="6">
                  <c:v>JK LAKSHMI</c:v>
                </c:pt>
              </c:strCache>
            </c:strRef>
          </c:cat>
          <c:val>
            <c:numRef>
              <c:f>'IMP RATIOS FOR COMPANIES'!$C$26:$C$32</c:f>
              <c:numCache>
                <c:formatCode>0.00</c:formatCode>
                <c:ptCount val="7"/>
                <c:pt idx="0">
                  <c:v>10203</c:v>
                </c:pt>
                <c:pt idx="1">
                  <c:v>1618</c:v>
                </c:pt>
                <c:pt idx="2">
                  <c:v>0</c:v>
                </c:pt>
                <c:pt idx="3">
                  <c:v>44</c:v>
                </c:pt>
                <c:pt idx="4">
                  <c:v>3855</c:v>
                </c:pt>
                <c:pt idx="5">
                  <c:v>191</c:v>
                </c:pt>
                <c:pt idx="6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9-4B0A-B5E8-E68295410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8908911"/>
        <c:axId val="1878909743"/>
      </c:barChart>
      <c:catAx>
        <c:axId val="1878908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909743"/>
        <c:crosses val="autoZero"/>
        <c:auto val="1"/>
        <c:lblAlgn val="ctr"/>
        <c:lblOffset val="100"/>
        <c:noMultiLvlLbl val="0"/>
      </c:catAx>
      <c:valAx>
        <c:axId val="187890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90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'IMP RATIOS FOR COMPANIES'!$D$39</c:f>
              <c:strCache>
                <c:ptCount val="1"/>
                <c:pt idx="0">
                  <c:v>MV of (Debt/Equity) = B/S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 RATIOS FOR COMPANIES'!$A$12:$A$18</c:f>
              <c:strCache>
                <c:ptCount val="7"/>
                <c:pt idx="0">
                  <c:v>ULTRATECH</c:v>
                </c:pt>
                <c:pt idx="1">
                  <c:v>SHREE</c:v>
                </c:pt>
                <c:pt idx="2">
                  <c:v>ACC</c:v>
                </c:pt>
                <c:pt idx="3">
                  <c:v>AMBUJA</c:v>
                </c:pt>
                <c:pt idx="4">
                  <c:v>JK</c:v>
                </c:pt>
                <c:pt idx="5">
                  <c:v>HEIDELBERG</c:v>
                </c:pt>
                <c:pt idx="6">
                  <c:v>JK LAKSHMI</c:v>
                </c:pt>
              </c:strCache>
            </c:strRef>
          </c:cat>
          <c:val>
            <c:numRef>
              <c:f>'IMP RATIOS FOR COMPANIES'!$D$40:$D$46</c:f>
              <c:numCache>
                <c:formatCode>0.00</c:formatCode>
                <c:ptCount val="7"/>
                <c:pt idx="0">
                  <c:v>5.1592135422908372E-2</c:v>
                </c:pt>
                <c:pt idx="1">
                  <c:v>1.9360709028891185E-2</c:v>
                </c:pt>
                <c:pt idx="2">
                  <c:v>0</c:v>
                </c:pt>
                <c:pt idx="3" formatCode="0.0000">
                  <c:v>3.8702175326131799E-4</c:v>
                </c:pt>
                <c:pt idx="4">
                  <c:v>0.17061455317796712</c:v>
                </c:pt>
                <c:pt idx="5">
                  <c:v>4.1715899436289346E-2</c:v>
                </c:pt>
                <c:pt idx="6">
                  <c:v>0.24391429881867152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D-454A-A228-C2FAE37E0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8908911"/>
        <c:axId val="1878909743"/>
      </c:barChart>
      <c:catAx>
        <c:axId val="1878908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909743"/>
        <c:crosses val="autoZero"/>
        <c:auto val="1"/>
        <c:lblAlgn val="ctr"/>
        <c:lblOffset val="100"/>
        <c:noMultiLvlLbl val="0"/>
      </c:catAx>
      <c:valAx>
        <c:axId val="187890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90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 Levered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'BETA Average Cement Industry'!$B$16</c:f>
              <c:strCache>
                <c:ptCount val="1"/>
                <c:pt idx="0">
                  <c:v>BLevered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'BETA Average Cement Industry'!$A$17:$A$23</c:f>
              <c:strCache>
                <c:ptCount val="7"/>
                <c:pt idx="0">
                  <c:v>Shree Cement</c:v>
                </c:pt>
                <c:pt idx="1">
                  <c:v>ACC Cement</c:v>
                </c:pt>
                <c:pt idx="2">
                  <c:v>Ambuja Cement</c:v>
                </c:pt>
                <c:pt idx="3">
                  <c:v>JK Cement</c:v>
                </c:pt>
                <c:pt idx="4">
                  <c:v>Heidelberg Cement</c:v>
                </c:pt>
                <c:pt idx="5">
                  <c:v>JK Lakshmi Cement</c:v>
                </c:pt>
                <c:pt idx="6">
                  <c:v>Ultratech</c:v>
                </c:pt>
              </c:strCache>
            </c:strRef>
          </c:cat>
          <c:val>
            <c:numRef>
              <c:f>'BETA Average Cement Industry'!$B$17:$B$23</c:f>
              <c:numCache>
                <c:formatCode>0.0000</c:formatCode>
                <c:ptCount val="7"/>
                <c:pt idx="0">
                  <c:v>0.98955891840851318</c:v>
                </c:pt>
                <c:pt idx="1">
                  <c:v>0.96909093077660335</c:v>
                </c:pt>
                <c:pt idx="2">
                  <c:v>0.78323618636707448</c:v>
                </c:pt>
                <c:pt idx="3">
                  <c:v>1.1488336427278341</c:v>
                </c:pt>
                <c:pt idx="4">
                  <c:v>1.0513750814173706</c:v>
                </c:pt>
                <c:pt idx="5">
                  <c:v>1.0277058299703452</c:v>
                </c:pt>
                <c:pt idx="6" formatCode="General">
                  <c:v>0.96817456198072949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D-4703-83EA-39FD15595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8908911"/>
        <c:axId val="1878909743"/>
      </c:barChart>
      <c:catAx>
        <c:axId val="1878908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909743"/>
        <c:crosses val="autoZero"/>
        <c:auto val="1"/>
        <c:lblAlgn val="ctr"/>
        <c:lblOffset val="100"/>
        <c:noMultiLvlLbl val="0"/>
      </c:catAx>
      <c:valAx>
        <c:axId val="187890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90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 Levered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'BETA Average Cement Industry'!$C$17:$C$22</c:f>
              <c:strCache>
                <c:ptCount val="6"/>
                <c:pt idx="0">
                  <c:v>0.02</c:v>
                </c:pt>
                <c:pt idx="1">
                  <c:v>0.00</c:v>
                </c:pt>
                <c:pt idx="2">
                  <c:v>0.0004</c:v>
                </c:pt>
                <c:pt idx="3">
                  <c:v>0.17</c:v>
                </c:pt>
                <c:pt idx="4">
                  <c:v>0.04</c:v>
                </c:pt>
                <c:pt idx="5">
                  <c:v>0.24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 RATIOS FOR COMPANIES'!$A$12:$A$18</c:f>
              <c:strCache>
                <c:ptCount val="7"/>
                <c:pt idx="0">
                  <c:v>ULTRATECH</c:v>
                </c:pt>
                <c:pt idx="1">
                  <c:v>SHREE</c:v>
                </c:pt>
                <c:pt idx="2">
                  <c:v>ACC</c:v>
                </c:pt>
                <c:pt idx="3">
                  <c:v>AMBUJA</c:v>
                </c:pt>
                <c:pt idx="4">
                  <c:v>JK</c:v>
                </c:pt>
                <c:pt idx="5">
                  <c:v>HEIDELBERG</c:v>
                </c:pt>
                <c:pt idx="6">
                  <c:v>JK LAKSHMI</c:v>
                </c:pt>
              </c:strCache>
            </c:strRef>
          </c:cat>
          <c:val>
            <c:numRef>
              <c:f>'BETA Average Cement Industry'!$B$17:$B$22</c:f>
              <c:numCache>
                <c:formatCode>0.0000</c:formatCode>
                <c:ptCount val="6"/>
                <c:pt idx="0">
                  <c:v>0.98955891840851318</c:v>
                </c:pt>
                <c:pt idx="1">
                  <c:v>0.96909093077660335</c:v>
                </c:pt>
                <c:pt idx="2">
                  <c:v>0.78323618636707448</c:v>
                </c:pt>
                <c:pt idx="3">
                  <c:v>1.1488336427278341</c:v>
                </c:pt>
                <c:pt idx="4">
                  <c:v>1.0513750814173706</c:v>
                </c:pt>
                <c:pt idx="5">
                  <c:v>1.0277058299703452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F-48B5-B5A2-388A7D7D5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8908911"/>
        <c:axId val="1878909743"/>
      </c:barChart>
      <c:catAx>
        <c:axId val="1878908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909743"/>
        <c:crosses val="autoZero"/>
        <c:auto val="1"/>
        <c:lblAlgn val="ctr"/>
        <c:lblOffset val="100"/>
        <c:noMultiLvlLbl val="0"/>
      </c:catAx>
      <c:valAx>
        <c:axId val="187890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90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1043940</xdr:colOff>
      <xdr:row>11</xdr:row>
      <xdr:rowOff>19050</xdr:rowOff>
    </xdr:from>
    <xdr:to>
      <xdr:col>11</xdr:col>
      <xdr:colOff>312420</xdr:colOff>
      <xdr:row>26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1005840</xdr:colOff>
      <xdr:row>27</xdr:row>
      <xdr:rowOff>15240</xdr:rowOff>
    </xdr:from>
    <xdr:to>
      <xdr:col>11</xdr:col>
      <xdr:colOff>274320</xdr:colOff>
      <xdr:row>42</xdr:row>
      <xdr:rowOff>15240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838200</xdr:colOff>
      <xdr:row>43</xdr:row>
      <xdr:rowOff>60960</xdr:rowOff>
    </xdr:from>
    <xdr:to>
      <xdr:col>13</xdr:col>
      <xdr:colOff>7620</xdr:colOff>
      <xdr:row>58</xdr:row>
      <xdr:rowOff>45720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17</xdr:row>
      <xdr:rowOff>68580</xdr:rowOff>
    </xdr:from>
    <xdr:to>
      <xdr:col>14</xdr:col>
      <xdr:colOff>60960</xdr:colOff>
      <xdr:row>32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5</xdr:col>
      <xdr:colOff>411480</xdr:colOff>
      <xdr:row>51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E1" sqref="E1"/>
    </sheetView>
  </sheetViews>
  <sheetFormatPr defaultRowHeight="14.4" x14ac:dyDescent="0.3"/>
  <cols>
    <col min="1" max="1" width="14.6640625" customWidth="1"/>
    <col min="2" max="2" width="37.88671875" customWidth="1"/>
    <col min="3" max="3" width="25.6640625" customWidth="1"/>
    <col min="4" max="4" width="13.88671875" customWidth="1"/>
    <col min="6" max="6" width="8.88671875" customWidth="1"/>
  </cols>
  <sheetData>
    <row r="1" spans="1:4" x14ac:dyDescent="0.3">
      <c r="A1" s="79" t="s">
        <v>114</v>
      </c>
      <c r="B1" s="79"/>
      <c r="C1" s="79"/>
      <c r="D1" s="79"/>
    </row>
    <row r="2" spans="1:4" x14ac:dyDescent="0.3">
      <c r="A2" s="79"/>
      <c r="B2" s="79"/>
      <c r="C2" s="79"/>
      <c r="D2" s="79"/>
    </row>
    <row r="3" spans="1:4" x14ac:dyDescent="0.3">
      <c r="A3" s="79"/>
      <c r="B3" s="79"/>
      <c r="C3" s="79"/>
      <c r="D3" s="79"/>
    </row>
    <row r="4" spans="1:4" x14ac:dyDescent="0.3">
      <c r="A4" s="51"/>
      <c r="B4" s="37"/>
      <c r="C4" s="37"/>
    </row>
    <row r="5" spans="1:4" ht="18" x14ac:dyDescent="0.3">
      <c r="B5" s="80" t="s">
        <v>130</v>
      </c>
      <c r="C5" s="80"/>
    </row>
    <row r="6" spans="1:4" x14ac:dyDescent="0.3">
      <c r="B6" s="52" t="s">
        <v>115</v>
      </c>
      <c r="C6" s="16" t="s">
        <v>116</v>
      </c>
    </row>
    <row r="7" spans="1:4" ht="15.6" x14ac:dyDescent="0.3">
      <c r="B7" s="54" t="s">
        <v>117</v>
      </c>
      <c r="C7" s="55" t="s">
        <v>125</v>
      </c>
    </row>
    <row r="8" spans="1:4" ht="15.6" x14ac:dyDescent="0.3">
      <c r="B8" s="54" t="s">
        <v>120</v>
      </c>
      <c r="C8" s="55" t="s">
        <v>124</v>
      </c>
    </row>
    <row r="9" spans="1:4" ht="15.6" x14ac:dyDescent="0.3">
      <c r="B9" s="54" t="s">
        <v>121</v>
      </c>
      <c r="C9" s="55" t="s">
        <v>129</v>
      </c>
    </row>
    <row r="10" spans="1:4" ht="15.6" x14ac:dyDescent="0.3">
      <c r="B10" s="54" t="s">
        <v>122</v>
      </c>
      <c r="C10" s="55" t="s">
        <v>126</v>
      </c>
    </row>
    <row r="11" spans="1:4" ht="15.6" x14ac:dyDescent="0.3">
      <c r="B11" s="54" t="s">
        <v>123</v>
      </c>
      <c r="C11" s="55" t="s">
        <v>127</v>
      </c>
    </row>
    <row r="12" spans="1:4" ht="15.6" x14ac:dyDescent="0.3">
      <c r="B12" s="54" t="s">
        <v>119</v>
      </c>
      <c r="C12" s="55" t="s">
        <v>128</v>
      </c>
    </row>
    <row r="14" spans="1:4" x14ac:dyDescent="0.3">
      <c r="B14" s="37"/>
      <c r="C14" s="37"/>
    </row>
    <row r="15" spans="1:4" x14ac:dyDescent="0.3">
      <c r="A15" s="51"/>
      <c r="B15" s="81" t="s">
        <v>186</v>
      </c>
      <c r="C15" s="82" t="s">
        <v>42</v>
      </c>
      <c r="D15" s="82"/>
    </row>
    <row r="16" spans="1:4" x14ac:dyDescent="0.3">
      <c r="A16" s="51"/>
      <c r="B16" s="81"/>
      <c r="C16" s="82"/>
      <c r="D16" s="82"/>
    </row>
    <row r="17" spans="1:3" x14ac:dyDescent="0.3">
      <c r="A17" s="51"/>
      <c r="B17" s="37"/>
      <c r="C17" s="37"/>
    </row>
    <row r="18" spans="1:3" ht="15.6" x14ac:dyDescent="0.3">
      <c r="A18" s="51"/>
      <c r="B18" s="53" t="s">
        <v>173</v>
      </c>
      <c r="C18" s="37"/>
    </row>
    <row r="19" spans="1:3" ht="15.6" x14ac:dyDescent="0.3">
      <c r="A19" s="51"/>
      <c r="B19" s="56" t="s">
        <v>73</v>
      </c>
      <c r="C19" s="37"/>
    </row>
    <row r="20" spans="1:3" ht="15.6" x14ac:dyDescent="0.3">
      <c r="A20" s="51"/>
      <c r="B20" s="56" t="s">
        <v>72</v>
      </c>
      <c r="C20" s="37"/>
    </row>
    <row r="21" spans="1:3" ht="15.6" x14ac:dyDescent="0.3">
      <c r="A21" s="51"/>
      <c r="B21" s="56" t="s">
        <v>74</v>
      </c>
      <c r="C21" s="37"/>
    </row>
    <row r="22" spans="1:3" ht="15.6" x14ac:dyDescent="0.3">
      <c r="A22" s="51"/>
      <c r="B22" s="56" t="s">
        <v>75</v>
      </c>
      <c r="C22" s="37"/>
    </row>
    <row r="23" spans="1:3" ht="15.6" x14ac:dyDescent="0.3">
      <c r="A23" s="51"/>
      <c r="B23" s="56" t="s">
        <v>78</v>
      </c>
      <c r="C23" s="37"/>
    </row>
    <row r="24" spans="1:3" ht="15.6" x14ac:dyDescent="0.3">
      <c r="A24" s="51"/>
      <c r="B24" s="56" t="s">
        <v>76</v>
      </c>
      <c r="C24" s="37"/>
    </row>
    <row r="25" spans="1:3" x14ac:dyDescent="0.3">
      <c r="A25" s="51"/>
      <c r="B25" s="37"/>
      <c r="C25" s="37"/>
    </row>
    <row r="26" spans="1:3" x14ac:dyDescent="0.3">
      <c r="A26" s="51"/>
      <c r="B26" s="37"/>
      <c r="C26" s="37"/>
    </row>
    <row r="27" spans="1:3" x14ac:dyDescent="0.3">
      <c r="A27" s="51"/>
      <c r="B27" s="37"/>
      <c r="C27" s="37"/>
    </row>
    <row r="28" spans="1:3" x14ac:dyDescent="0.3">
      <c r="A28" s="51"/>
      <c r="B28" s="37"/>
      <c r="C28" s="37"/>
    </row>
    <row r="29" spans="1:3" x14ac:dyDescent="0.3">
      <c r="A29" s="51"/>
      <c r="B29" s="37"/>
      <c r="C29" s="37"/>
    </row>
    <row r="30" spans="1:3" x14ac:dyDescent="0.3">
      <c r="A30" s="51"/>
      <c r="B30" s="37"/>
      <c r="C30" s="37"/>
    </row>
    <row r="31" spans="1:3" x14ac:dyDescent="0.3">
      <c r="A31" s="51"/>
      <c r="B31" s="37"/>
      <c r="C31" s="37"/>
    </row>
    <row r="32" spans="1:3" x14ac:dyDescent="0.3">
      <c r="A32" s="51"/>
      <c r="B32" s="37"/>
      <c r="C32" s="37"/>
    </row>
    <row r="33" spans="1:3" x14ac:dyDescent="0.3">
      <c r="A33" s="51"/>
      <c r="B33" s="37"/>
      <c r="C33" s="37"/>
    </row>
    <row r="34" spans="1:3" x14ac:dyDescent="0.3">
      <c r="A34" s="51"/>
      <c r="B34" s="37"/>
      <c r="C34" s="37"/>
    </row>
    <row r="35" spans="1:3" x14ac:dyDescent="0.3">
      <c r="A35" s="51"/>
      <c r="B35" s="37"/>
      <c r="C35" s="37"/>
    </row>
    <row r="36" spans="1:3" x14ac:dyDescent="0.3">
      <c r="A36" s="51"/>
      <c r="B36" s="37"/>
      <c r="C36" s="37"/>
    </row>
    <row r="37" spans="1:3" x14ac:dyDescent="0.3">
      <c r="A37" s="51"/>
      <c r="B37" s="37"/>
      <c r="C37" s="37"/>
    </row>
    <row r="38" spans="1:3" x14ac:dyDescent="0.3">
      <c r="A38" s="51"/>
      <c r="B38" s="37"/>
      <c r="C38" s="37"/>
    </row>
    <row r="39" spans="1:3" x14ac:dyDescent="0.3">
      <c r="A39" s="51"/>
      <c r="B39" s="37"/>
      <c r="C39" s="37"/>
    </row>
    <row r="40" spans="1:3" x14ac:dyDescent="0.3">
      <c r="A40" s="51"/>
      <c r="B40" s="37"/>
      <c r="C40" s="37"/>
    </row>
    <row r="41" spans="1:3" x14ac:dyDescent="0.3">
      <c r="A41" s="51"/>
      <c r="B41" s="37"/>
      <c r="C41" s="37"/>
    </row>
    <row r="42" spans="1:3" x14ac:dyDescent="0.3">
      <c r="A42" s="51"/>
      <c r="B42" s="37"/>
      <c r="C42" s="37"/>
    </row>
    <row r="43" spans="1:3" x14ac:dyDescent="0.3">
      <c r="A43" s="51"/>
      <c r="B43" s="37"/>
      <c r="C43" s="37"/>
    </row>
    <row r="44" spans="1:3" x14ac:dyDescent="0.3">
      <c r="A44" s="51"/>
      <c r="B44" s="37"/>
      <c r="C44" s="37"/>
    </row>
    <row r="45" spans="1:3" x14ac:dyDescent="0.3">
      <c r="A45" s="51"/>
      <c r="B45" s="37"/>
      <c r="C45" s="37"/>
    </row>
    <row r="46" spans="1:3" x14ac:dyDescent="0.3">
      <c r="A46" s="51"/>
      <c r="B46" s="37"/>
      <c r="C46" s="37"/>
    </row>
    <row r="47" spans="1:3" x14ac:dyDescent="0.3">
      <c r="A47" s="51"/>
      <c r="B47" s="37"/>
      <c r="C47" s="37"/>
    </row>
    <row r="48" spans="1:3" x14ac:dyDescent="0.3">
      <c r="A48" s="51"/>
      <c r="B48" s="37"/>
      <c r="C48" s="37"/>
    </row>
    <row r="49" spans="1:3" x14ac:dyDescent="0.3">
      <c r="A49" s="51"/>
      <c r="B49" s="37"/>
      <c r="C49" s="37"/>
    </row>
    <row r="50" spans="1:3" x14ac:dyDescent="0.3">
      <c r="A50" s="51"/>
      <c r="B50" s="37"/>
      <c r="C50" s="37"/>
    </row>
    <row r="51" spans="1:3" x14ac:dyDescent="0.3">
      <c r="A51" s="51"/>
      <c r="B51" s="37"/>
      <c r="C51" s="37"/>
    </row>
    <row r="52" spans="1:3" x14ac:dyDescent="0.3">
      <c r="A52" s="51"/>
      <c r="B52" s="37"/>
      <c r="C52" s="37"/>
    </row>
    <row r="53" spans="1:3" x14ac:dyDescent="0.3">
      <c r="A53" s="51"/>
      <c r="B53" s="37"/>
      <c r="C53" s="37"/>
    </row>
    <row r="54" spans="1:3" x14ac:dyDescent="0.3">
      <c r="A54" s="51"/>
      <c r="B54" s="37"/>
      <c r="C54" s="37"/>
    </row>
    <row r="55" spans="1:3" x14ac:dyDescent="0.3">
      <c r="A55" s="51"/>
      <c r="B55" s="37"/>
      <c r="C55" s="37"/>
    </row>
    <row r="56" spans="1:3" x14ac:dyDescent="0.3">
      <c r="A56" s="51"/>
      <c r="B56" s="37"/>
      <c r="C56" s="37"/>
    </row>
    <row r="57" spans="1:3" x14ac:dyDescent="0.3">
      <c r="A57" s="51"/>
      <c r="B57" s="37"/>
      <c r="C57" s="37"/>
    </row>
    <row r="58" spans="1:3" x14ac:dyDescent="0.3">
      <c r="A58" s="51"/>
      <c r="B58" s="37"/>
      <c r="C58" s="37"/>
    </row>
    <row r="59" spans="1:3" x14ac:dyDescent="0.3">
      <c r="A59" s="51"/>
      <c r="B59" s="37"/>
      <c r="C59" s="37"/>
    </row>
    <row r="60" spans="1:3" x14ac:dyDescent="0.3">
      <c r="A60" s="51"/>
      <c r="B60" s="37"/>
      <c r="C60" s="37"/>
    </row>
    <row r="61" spans="1:3" x14ac:dyDescent="0.3">
      <c r="A61" s="51"/>
      <c r="B61" s="37"/>
      <c r="C61" s="37"/>
    </row>
  </sheetData>
  <mergeCells count="4">
    <mergeCell ref="A1:D3"/>
    <mergeCell ref="B5:C5"/>
    <mergeCell ref="B15:B16"/>
    <mergeCell ref="C15:D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51" workbookViewId="0">
      <selection activeCell="F6" sqref="F6"/>
    </sheetView>
  </sheetViews>
  <sheetFormatPr defaultRowHeight="14.4" x14ac:dyDescent="0.3"/>
  <cols>
    <col min="1" max="1" width="13.44140625" customWidth="1"/>
    <col min="2" max="2" width="13.6640625" customWidth="1"/>
    <col min="3" max="3" width="15" customWidth="1"/>
  </cols>
  <sheetData>
    <row r="1" spans="1:12" x14ac:dyDescent="0.3">
      <c r="A1" s="2" t="s">
        <v>7</v>
      </c>
      <c r="B1" s="2" t="s">
        <v>8</v>
      </c>
      <c r="C1" s="2" t="s">
        <v>9</v>
      </c>
    </row>
    <row r="2" spans="1:12" x14ac:dyDescent="0.3">
      <c r="A2" s="3">
        <v>43070</v>
      </c>
      <c r="B2" s="1">
        <v>10530.700194999999</v>
      </c>
      <c r="C2" s="72" t="s">
        <v>10</v>
      </c>
      <c r="F2" s="83" t="s">
        <v>182</v>
      </c>
      <c r="G2" s="83"/>
      <c r="H2" s="83"/>
      <c r="I2" s="83"/>
      <c r="J2" s="83"/>
      <c r="K2" s="83"/>
      <c r="L2" s="83"/>
    </row>
    <row r="3" spans="1:12" x14ac:dyDescent="0.3">
      <c r="A3" s="3">
        <v>43101</v>
      </c>
      <c r="B3" s="1">
        <v>11027.700194999999</v>
      </c>
      <c r="C3" s="72">
        <f>LN(B3/B2)</f>
        <v>4.6115487805392527E-2</v>
      </c>
      <c r="F3" s="83"/>
      <c r="G3" s="83"/>
      <c r="H3" s="83"/>
      <c r="I3" s="83"/>
      <c r="J3" s="83"/>
      <c r="K3" s="83"/>
      <c r="L3" s="83"/>
    </row>
    <row r="4" spans="1:12" x14ac:dyDescent="0.3">
      <c r="A4" s="3">
        <v>43132</v>
      </c>
      <c r="B4" s="1">
        <v>10492.849609000001</v>
      </c>
      <c r="C4" s="72">
        <f t="shared" ref="C4:C61" si="0">LN(B4/B3)</f>
        <v>-4.9716271426550565E-2</v>
      </c>
      <c r="F4" s="83"/>
      <c r="G4" s="83"/>
      <c r="H4" s="83"/>
      <c r="I4" s="83"/>
      <c r="J4" s="83"/>
      <c r="K4" s="83"/>
      <c r="L4" s="83"/>
    </row>
    <row r="5" spans="1:12" x14ac:dyDescent="0.3">
      <c r="A5" s="3">
        <v>43160</v>
      </c>
      <c r="B5" s="1">
        <v>10113.700194999999</v>
      </c>
      <c r="C5" s="72">
        <f t="shared" si="0"/>
        <v>-3.6803075921884337E-2</v>
      </c>
      <c r="F5" s="83"/>
      <c r="G5" s="83"/>
      <c r="H5" s="83"/>
      <c r="I5" s="83"/>
      <c r="J5" s="83"/>
      <c r="K5" s="83"/>
      <c r="L5" s="83"/>
    </row>
    <row r="6" spans="1:12" x14ac:dyDescent="0.3">
      <c r="A6" s="3">
        <v>43191</v>
      </c>
      <c r="B6" s="1">
        <v>10739.349609000001</v>
      </c>
      <c r="C6" s="72">
        <f t="shared" si="0"/>
        <v>6.0023569781998361E-2</v>
      </c>
    </row>
    <row r="7" spans="1:12" x14ac:dyDescent="0.3">
      <c r="A7" s="3">
        <v>43221</v>
      </c>
      <c r="B7" s="1">
        <v>10736.150390999999</v>
      </c>
      <c r="C7" s="72">
        <f t="shared" si="0"/>
        <v>-2.979411910007182E-4</v>
      </c>
    </row>
    <row r="8" spans="1:12" x14ac:dyDescent="0.3">
      <c r="A8" s="3">
        <v>43252</v>
      </c>
      <c r="B8" s="1">
        <v>10714.299805000001</v>
      </c>
      <c r="C8" s="72">
        <f t="shared" si="0"/>
        <v>-2.0373086213243382E-3</v>
      </c>
    </row>
    <row r="9" spans="1:12" x14ac:dyDescent="0.3">
      <c r="A9" s="3">
        <v>43282</v>
      </c>
      <c r="B9" s="1">
        <v>11356.5</v>
      </c>
      <c r="C9" s="72">
        <f t="shared" si="0"/>
        <v>5.8210987615868189E-2</v>
      </c>
    </row>
    <row r="10" spans="1:12" x14ac:dyDescent="0.3">
      <c r="A10" s="3">
        <v>43313</v>
      </c>
      <c r="B10" s="1">
        <v>11680.5</v>
      </c>
      <c r="C10" s="72">
        <f t="shared" si="0"/>
        <v>2.8130517473679395E-2</v>
      </c>
    </row>
    <row r="11" spans="1:12" x14ac:dyDescent="0.3">
      <c r="A11" s="3">
        <v>43344</v>
      </c>
      <c r="B11" s="1">
        <v>10930.450194999999</v>
      </c>
      <c r="C11" s="72">
        <f t="shared" si="0"/>
        <v>-6.6368294433255301E-2</v>
      </c>
    </row>
    <row r="12" spans="1:12" x14ac:dyDescent="0.3">
      <c r="A12" s="3">
        <v>43374</v>
      </c>
      <c r="B12" s="1">
        <v>10386.599609000001</v>
      </c>
      <c r="C12" s="72">
        <f t="shared" si="0"/>
        <v>-5.1036014085814617E-2</v>
      </c>
    </row>
    <row r="13" spans="1:12" x14ac:dyDescent="0.3">
      <c r="A13" s="3">
        <v>43405</v>
      </c>
      <c r="B13" s="1">
        <v>10876.75</v>
      </c>
      <c r="C13" s="72">
        <f t="shared" si="0"/>
        <v>4.6111007384873767E-2</v>
      </c>
    </row>
    <row r="14" spans="1:12" x14ac:dyDescent="0.3">
      <c r="A14" s="3">
        <v>43435</v>
      </c>
      <c r="B14" s="1">
        <v>10862.549805000001</v>
      </c>
      <c r="C14" s="72">
        <f t="shared" si="0"/>
        <v>-1.3064079475418986E-3</v>
      </c>
    </row>
    <row r="15" spans="1:12" x14ac:dyDescent="0.3">
      <c r="A15" s="3">
        <v>43466</v>
      </c>
      <c r="B15" s="1">
        <v>10830.950194999999</v>
      </c>
      <c r="C15" s="72">
        <f t="shared" si="0"/>
        <v>-2.9132811532824906E-3</v>
      </c>
    </row>
    <row r="16" spans="1:12" x14ac:dyDescent="0.3">
      <c r="A16" s="3">
        <v>43497</v>
      </c>
      <c r="B16" s="1">
        <v>10792.5</v>
      </c>
      <c r="C16" s="72">
        <f t="shared" si="0"/>
        <v>-3.556346020497331E-3</v>
      </c>
    </row>
    <row r="17" spans="1:3" x14ac:dyDescent="0.3">
      <c r="A17" s="3">
        <v>43525</v>
      </c>
      <c r="B17" s="1">
        <v>11623.900390999999</v>
      </c>
      <c r="C17" s="72">
        <f t="shared" si="0"/>
        <v>7.4211908530500734E-2</v>
      </c>
    </row>
    <row r="18" spans="1:3" x14ac:dyDescent="0.3">
      <c r="A18" s="3">
        <v>43556</v>
      </c>
      <c r="B18" s="1">
        <v>11748.150390999999</v>
      </c>
      <c r="C18" s="72">
        <f t="shared" si="0"/>
        <v>1.0632457689446215E-2</v>
      </c>
    </row>
    <row r="19" spans="1:3" x14ac:dyDescent="0.3">
      <c r="A19" s="3">
        <v>43586</v>
      </c>
      <c r="B19" s="1">
        <v>11922.799805000001</v>
      </c>
      <c r="C19" s="72">
        <f t="shared" si="0"/>
        <v>1.4756702358873636E-2</v>
      </c>
    </row>
    <row r="20" spans="1:3" x14ac:dyDescent="0.3">
      <c r="A20" s="3">
        <v>43617</v>
      </c>
      <c r="B20" s="1">
        <v>11788.849609000001</v>
      </c>
      <c r="C20" s="72">
        <f t="shared" si="0"/>
        <v>-1.1298380689713755E-2</v>
      </c>
    </row>
    <row r="21" spans="1:3" x14ac:dyDescent="0.3">
      <c r="A21" s="3">
        <v>43647</v>
      </c>
      <c r="B21" s="1">
        <v>11118</v>
      </c>
      <c r="C21" s="72">
        <f t="shared" si="0"/>
        <v>-5.8588719805324867E-2</v>
      </c>
    </row>
    <row r="22" spans="1:3" x14ac:dyDescent="0.3">
      <c r="A22" s="3">
        <v>43678</v>
      </c>
      <c r="B22" s="1">
        <v>11023.25</v>
      </c>
      <c r="C22" s="72">
        <f t="shared" si="0"/>
        <v>-8.5587379560631283E-3</v>
      </c>
    </row>
    <row r="23" spans="1:3" x14ac:dyDescent="0.3">
      <c r="A23" s="3">
        <v>43709</v>
      </c>
      <c r="B23" s="1">
        <v>11474.450194999999</v>
      </c>
      <c r="C23" s="72">
        <f t="shared" si="0"/>
        <v>4.0116162933755556E-2</v>
      </c>
    </row>
    <row r="24" spans="1:3" x14ac:dyDescent="0.3">
      <c r="A24" s="3">
        <v>43739</v>
      </c>
      <c r="B24" s="1">
        <v>11877.450194999999</v>
      </c>
      <c r="C24" s="72">
        <f t="shared" si="0"/>
        <v>3.4518819338698208E-2</v>
      </c>
    </row>
    <row r="25" spans="1:3" x14ac:dyDescent="0.3">
      <c r="A25" s="3">
        <v>43770</v>
      </c>
      <c r="B25" s="1">
        <v>12056.049805000001</v>
      </c>
      <c r="C25" s="72">
        <f t="shared" si="0"/>
        <v>1.4924931606015684E-2</v>
      </c>
    </row>
    <row r="26" spans="1:3" x14ac:dyDescent="0.3">
      <c r="A26" s="3">
        <v>43800</v>
      </c>
      <c r="B26" s="1">
        <v>12168.450194999999</v>
      </c>
      <c r="C26" s="72">
        <f t="shared" si="0"/>
        <v>9.2799600930503542E-3</v>
      </c>
    </row>
    <row r="27" spans="1:3" x14ac:dyDescent="0.3">
      <c r="A27" s="3">
        <v>43831</v>
      </c>
      <c r="B27" s="1">
        <v>11962.099609000001</v>
      </c>
      <c r="C27" s="72">
        <f t="shared" si="0"/>
        <v>-1.7103266839828272E-2</v>
      </c>
    </row>
    <row r="28" spans="1:3" x14ac:dyDescent="0.3">
      <c r="A28" s="3">
        <v>43862</v>
      </c>
      <c r="B28" s="1">
        <v>11201.75</v>
      </c>
      <c r="C28" s="72">
        <f t="shared" si="0"/>
        <v>-6.5673269611616847E-2</v>
      </c>
    </row>
    <row r="29" spans="1:3" x14ac:dyDescent="0.3">
      <c r="A29" s="3">
        <v>43891</v>
      </c>
      <c r="B29" s="1">
        <v>8597.75</v>
      </c>
      <c r="C29" s="72">
        <f t="shared" si="0"/>
        <v>-0.2645694749733552</v>
      </c>
    </row>
    <row r="30" spans="1:3" x14ac:dyDescent="0.3">
      <c r="A30" s="3">
        <v>43922</v>
      </c>
      <c r="B30" s="1">
        <v>9859.9003909999992</v>
      </c>
      <c r="C30" s="72">
        <f t="shared" si="0"/>
        <v>0.136975525108924</v>
      </c>
    </row>
    <row r="31" spans="1:3" x14ac:dyDescent="0.3">
      <c r="A31" s="3">
        <v>43952</v>
      </c>
      <c r="B31" s="1">
        <v>9580.2998050000006</v>
      </c>
      <c r="C31" s="72">
        <f t="shared" si="0"/>
        <v>-2.8767179852585908E-2</v>
      </c>
    </row>
    <row r="32" spans="1:3" x14ac:dyDescent="0.3">
      <c r="A32" s="3">
        <v>43983</v>
      </c>
      <c r="B32" s="1">
        <v>10302.099609000001</v>
      </c>
      <c r="C32" s="72">
        <f t="shared" si="0"/>
        <v>7.2638833617620913E-2</v>
      </c>
    </row>
    <row r="33" spans="1:3" x14ac:dyDescent="0.3">
      <c r="A33" s="3">
        <v>44013</v>
      </c>
      <c r="B33" s="1">
        <v>11073.450194999999</v>
      </c>
      <c r="C33" s="72">
        <f t="shared" si="0"/>
        <v>7.2202648897126742E-2</v>
      </c>
    </row>
    <row r="34" spans="1:3" x14ac:dyDescent="0.3">
      <c r="A34" s="3">
        <v>44044</v>
      </c>
      <c r="B34" s="1">
        <v>11387.5</v>
      </c>
      <c r="C34" s="72">
        <f t="shared" si="0"/>
        <v>2.7965893693057048E-2</v>
      </c>
    </row>
    <row r="35" spans="1:3" x14ac:dyDescent="0.3">
      <c r="A35" s="3">
        <v>44075</v>
      </c>
      <c r="B35" s="1">
        <v>11247.549805000001</v>
      </c>
      <c r="C35" s="72">
        <f t="shared" si="0"/>
        <v>-1.2365952767558044E-2</v>
      </c>
    </row>
    <row r="36" spans="1:3" x14ac:dyDescent="0.3">
      <c r="A36" s="3">
        <v>44105</v>
      </c>
      <c r="B36" s="1">
        <v>11642.400390999999</v>
      </c>
      <c r="C36" s="72">
        <f t="shared" si="0"/>
        <v>3.4503330382600818E-2</v>
      </c>
    </row>
    <row r="37" spans="1:3" x14ac:dyDescent="0.3">
      <c r="A37" s="3">
        <v>44136</v>
      </c>
      <c r="B37" s="1">
        <v>12968.950194999999</v>
      </c>
      <c r="C37" s="72">
        <f t="shared" si="0"/>
        <v>0.10790441383359878</v>
      </c>
    </row>
    <row r="38" spans="1:3" x14ac:dyDescent="0.3">
      <c r="A38" s="3">
        <v>44166</v>
      </c>
      <c r="B38" s="1">
        <v>13981.75</v>
      </c>
      <c r="C38" s="72">
        <f t="shared" si="0"/>
        <v>7.5194853763625974E-2</v>
      </c>
    </row>
    <row r="39" spans="1:3" x14ac:dyDescent="0.3">
      <c r="A39" s="3">
        <v>44197</v>
      </c>
      <c r="B39" s="1">
        <v>13634.599609000001</v>
      </c>
      <c r="C39" s="72">
        <f t="shared" si="0"/>
        <v>-2.5142256875111662E-2</v>
      </c>
    </row>
    <row r="40" spans="1:3" x14ac:dyDescent="0.3">
      <c r="A40" s="3">
        <v>44228</v>
      </c>
      <c r="B40" s="1">
        <v>14529.150390999999</v>
      </c>
      <c r="C40" s="72">
        <f t="shared" si="0"/>
        <v>6.3546352203318529E-2</v>
      </c>
    </row>
    <row r="41" spans="1:3" x14ac:dyDescent="0.3">
      <c r="A41" s="3">
        <v>44256</v>
      </c>
      <c r="B41" s="1">
        <v>14690.700194999999</v>
      </c>
      <c r="C41" s="72">
        <f t="shared" si="0"/>
        <v>1.1057650661224253E-2</v>
      </c>
    </row>
    <row r="42" spans="1:3" x14ac:dyDescent="0.3">
      <c r="A42" s="3">
        <v>44287</v>
      </c>
      <c r="B42" s="1">
        <v>14631.099609000001</v>
      </c>
      <c r="C42" s="72">
        <f t="shared" si="0"/>
        <v>-4.0652803361879413E-3</v>
      </c>
    </row>
    <row r="43" spans="1:3" x14ac:dyDescent="0.3">
      <c r="A43" s="3">
        <v>44317</v>
      </c>
      <c r="B43" s="1">
        <v>15582.799805000001</v>
      </c>
      <c r="C43" s="72">
        <f t="shared" si="0"/>
        <v>6.3018355916596255E-2</v>
      </c>
    </row>
    <row r="44" spans="1:3" x14ac:dyDescent="0.3">
      <c r="A44" s="3">
        <v>44348</v>
      </c>
      <c r="B44" s="1">
        <v>15721.5</v>
      </c>
      <c r="C44" s="72">
        <f t="shared" si="0"/>
        <v>8.8614729280211049E-3</v>
      </c>
    </row>
    <row r="45" spans="1:3" x14ac:dyDescent="0.3">
      <c r="A45" s="3">
        <v>44378</v>
      </c>
      <c r="B45" s="1">
        <v>15763.049805000001</v>
      </c>
      <c r="C45" s="72">
        <f t="shared" si="0"/>
        <v>2.6393789574956864E-3</v>
      </c>
    </row>
    <row r="46" spans="1:3" x14ac:dyDescent="0.3">
      <c r="A46" s="3">
        <v>44409</v>
      </c>
      <c r="B46" s="1">
        <v>17132.199218999998</v>
      </c>
      <c r="C46" s="72">
        <f t="shared" si="0"/>
        <v>8.3291106904846743E-2</v>
      </c>
    </row>
    <row r="47" spans="1:3" x14ac:dyDescent="0.3">
      <c r="A47" s="3">
        <v>44440</v>
      </c>
      <c r="B47" s="1">
        <v>17618.150390999999</v>
      </c>
      <c r="C47" s="72">
        <f t="shared" si="0"/>
        <v>2.7969954705587375E-2</v>
      </c>
    </row>
    <row r="48" spans="1:3" x14ac:dyDescent="0.3">
      <c r="A48" s="3">
        <v>44470</v>
      </c>
      <c r="B48" s="1">
        <v>17671.650390999999</v>
      </c>
      <c r="C48" s="72">
        <f t="shared" si="0"/>
        <v>3.0320398416034326E-3</v>
      </c>
    </row>
    <row r="49" spans="1:3" x14ac:dyDescent="0.3">
      <c r="A49" s="3">
        <v>44501</v>
      </c>
      <c r="B49" s="1">
        <v>16983.199218999998</v>
      </c>
      <c r="C49" s="72">
        <f t="shared" si="0"/>
        <v>-3.9737108556706278E-2</v>
      </c>
    </row>
    <row r="50" spans="1:3" x14ac:dyDescent="0.3">
      <c r="A50" s="3">
        <v>44531</v>
      </c>
      <c r="B50" s="1">
        <v>17354.050781000002</v>
      </c>
      <c r="C50" s="72">
        <f t="shared" si="0"/>
        <v>2.1601379402150078E-2</v>
      </c>
    </row>
    <row r="51" spans="1:3" x14ac:dyDescent="0.3">
      <c r="A51" s="3">
        <v>44562</v>
      </c>
      <c r="B51" s="1">
        <v>17339.849609000001</v>
      </c>
      <c r="C51" s="72">
        <f t="shared" si="0"/>
        <v>-8.1865530444799898E-4</v>
      </c>
    </row>
    <row r="52" spans="1:3" x14ac:dyDescent="0.3">
      <c r="A52" s="3">
        <v>44593</v>
      </c>
      <c r="B52" s="1">
        <v>16793.900390999999</v>
      </c>
      <c r="C52" s="72">
        <f t="shared" si="0"/>
        <v>-3.199154972838985E-2</v>
      </c>
    </row>
    <row r="53" spans="1:3" x14ac:dyDescent="0.3">
      <c r="A53" s="3">
        <v>44621</v>
      </c>
      <c r="B53" s="1">
        <v>17464.75</v>
      </c>
      <c r="C53" s="72">
        <f t="shared" si="0"/>
        <v>3.9168815295028442E-2</v>
      </c>
    </row>
    <row r="54" spans="1:3" x14ac:dyDescent="0.3">
      <c r="A54" s="3">
        <v>44652</v>
      </c>
      <c r="B54" s="1">
        <v>17102.550781000002</v>
      </c>
      <c r="C54" s="72">
        <f t="shared" si="0"/>
        <v>-2.0956942949737416E-2</v>
      </c>
    </row>
    <row r="55" spans="1:3" x14ac:dyDescent="0.3">
      <c r="A55" s="3">
        <v>44682</v>
      </c>
      <c r="B55" s="1">
        <v>16584.550781000002</v>
      </c>
      <c r="C55" s="72">
        <f t="shared" si="0"/>
        <v>-3.0756034692165313E-2</v>
      </c>
    </row>
    <row r="56" spans="1:3" x14ac:dyDescent="0.3">
      <c r="A56" s="3">
        <v>44713</v>
      </c>
      <c r="B56" s="1">
        <v>15780.25</v>
      </c>
      <c r="C56" s="72">
        <f t="shared" si="0"/>
        <v>-4.9712428040201311E-2</v>
      </c>
    </row>
    <row r="57" spans="1:3" x14ac:dyDescent="0.3">
      <c r="A57" s="3">
        <v>44743</v>
      </c>
      <c r="B57" s="1">
        <v>17158.25</v>
      </c>
      <c r="C57" s="72">
        <f t="shared" si="0"/>
        <v>8.3719949376114669E-2</v>
      </c>
    </row>
    <row r="58" spans="1:3" x14ac:dyDescent="0.3">
      <c r="A58" s="3">
        <v>44774</v>
      </c>
      <c r="B58" s="1">
        <v>17759.300781000002</v>
      </c>
      <c r="C58" s="72">
        <f t="shared" si="0"/>
        <v>3.4430258842415642E-2</v>
      </c>
    </row>
    <row r="59" spans="1:3" x14ac:dyDescent="0.3">
      <c r="A59" s="3">
        <v>44805</v>
      </c>
      <c r="B59" s="1">
        <v>17094.349609000001</v>
      </c>
      <c r="C59" s="72">
        <f t="shared" si="0"/>
        <v>-3.8161389668162661E-2</v>
      </c>
    </row>
    <row r="60" spans="1:3" x14ac:dyDescent="0.3">
      <c r="A60" s="3">
        <v>44835</v>
      </c>
      <c r="B60" s="1">
        <v>18012.199218999998</v>
      </c>
      <c r="C60" s="72">
        <f t="shared" si="0"/>
        <v>5.2301286045180168E-2</v>
      </c>
    </row>
    <row r="61" spans="1:3" x14ac:dyDescent="0.3">
      <c r="A61" s="3">
        <v>44866</v>
      </c>
      <c r="B61" s="1">
        <v>18349.699218999998</v>
      </c>
      <c r="C61" s="72">
        <f t="shared" si="0"/>
        <v>1.8563920304273659E-2</v>
      </c>
    </row>
    <row r="63" spans="1:3" x14ac:dyDescent="0.3">
      <c r="B63" s="86" t="s">
        <v>43</v>
      </c>
      <c r="C63" s="87">
        <f>AVERAGE(C3:C61)</f>
        <v>9.4121756583772E-3</v>
      </c>
    </row>
    <row r="64" spans="1:3" x14ac:dyDescent="0.3">
      <c r="B64" s="86"/>
      <c r="C64" s="87"/>
    </row>
    <row r="65" spans="2:3" x14ac:dyDescent="0.3">
      <c r="B65" s="86"/>
      <c r="C65" s="87"/>
    </row>
    <row r="67" spans="2:3" x14ac:dyDescent="0.3">
      <c r="B67" s="86" t="s">
        <v>44</v>
      </c>
      <c r="C67" s="88">
        <f>C63*12</f>
        <v>0.11294610790052639</v>
      </c>
    </row>
    <row r="68" spans="2:3" x14ac:dyDescent="0.3">
      <c r="B68" s="86"/>
      <c r="C68" s="88"/>
    </row>
    <row r="69" spans="2:3" x14ac:dyDescent="0.3">
      <c r="B69" s="86"/>
      <c r="C69" s="88"/>
    </row>
    <row r="71" spans="2:3" x14ac:dyDescent="0.3">
      <c r="B71" s="84" t="s">
        <v>45</v>
      </c>
      <c r="C71" s="85">
        <f>(1 + C67/12)^12 - 1</f>
        <v>0.11898036861710071</v>
      </c>
    </row>
    <row r="72" spans="2:3" x14ac:dyDescent="0.3">
      <c r="B72" s="84"/>
      <c r="C72" s="85"/>
    </row>
    <row r="73" spans="2:3" x14ac:dyDescent="0.3">
      <c r="B73" s="84"/>
      <c r="C73" s="85"/>
    </row>
  </sheetData>
  <mergeCells count="7">
    <mergeCell ref="B71:B73"/>
    <mergeCell ref="C71:C73"/>
    <mergeCell ref="F2:L5"/>
    <mergeCell ref="B63:B65"/>
    <mergeCell ref="C63:C65"/>
    <mergeCell ref="B67:B69"/>
    <mergeCell ref="C67:C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1" sqref="F1"/>
    </sheetView>
  </sheetViews>
  <sheetFormatPr defaultRowHeight="14.4" x14ac:dyDescent="0.3"/>
  <cols>
    <col min="1" max="1" width="34.77734375" customWidth="1"/>
    <col min="2" max="2" width="13.88671875" customWidth="1"/>
    <col min="3" max="3" width="19.33203125" customWidth="1"/>
  </cols>
  <sheetData>
    <row r="1" spans="1:8" ht="14.4" customHeight="1" x14ac:dyDescent="0.3">
      <c r="A1" s="89" t="s">
        <v>183</v>
      </c>
      <c r="B1" s="89"/>
      <c r="C1" s="89"/>
      <c r="D1" s="89"/>
      <c r="E1" s="89"/>
      <c r="F1" s="24"/>
      <c r="G1" s="24"/>
      <c r="H1" s="24"/>
    </row>
    <row r="2" spans="1:8" ht="14.4" customHeight="1" x14ac:dyDescent="0.3">
      <c r="A2" s="89"/>
      <c r="B2" s="89"/>
      <c r="C2" s="89"/>
      <c r="D2" s="89"/>
      <c r="E2" s="89"/>
      <c r="F2" s="24"/>
      <c r="G2" s="24"/>
      <c r="H2" s="24"/>
    </row>
    <row r="3" spans="1:8" ht="14.4" customHeight="1" x14ac:dyDescent="0.3">
      <c r="A3" s="89"/>
      <c r="B3" s="89"/>
      <c r="C3" s="89"/>
      <c r="D3" s="89"/>
      <c r="E3" s="89"/>
      <c r="F3" s="24"/>
      <c r="G3" s="24"/>
      <c r="H3" s="24"/>
    </row>
    <row r="4" spans="1:8" ht="14.4" customHeight="1" x14ac:dyDescent="0.3">
      <c r="A4" s="89"/>
      <c r="B4" s="89"/>
      <c r="C4" s="89"/>
      <c r="D4" s="89"/>
      <c r="E4" s="89"/>
      <c r="F4" s="24"/>
      <c r="G4" s="24"/>
      <c r="H4" s="24"/>
    </row>
    <row r="6" spans="1:8" ht="15.6" x14ac:dyDescent="0.3">
      <c r="A6" s="10" t="s">
        <v>174</v>
      </c>
      <c r="B6" s="26">
        <v>6.4799999999999996E-2</v>
      </c>
      <c r="C6" t="s">
        <v>165</v>
      </c>
      <c r="E6" s="90" t="s">
        <v>131</v>
      </c>
      <c r="F6" s="90"/>
      <c r="G6" s="90"/>
      <c r="H6" s="90"/>
    </row>
  </sheetData>
  <mergeCells count="2">
    <mergeCell ref="A1:E4"/>
    <mergeCell ref="E6:H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C1" sqref="C1:C1048576"/>
    </sheetView>
  </sheetViews>
  <sheetFormatPr defaultRowHeight="14.4" x14ac:dyDescent="0.3"/>
  <cols>
    <col min="1" max="1" width="15.6640625" customWidth="1"/>
    <col min="2" max="2" width="20.6640625" customWidth="1"/>
    <col min="3" max="3" width="18.33203125" customWidth="1"/>
    <col min="5" max="5" width="22.33203125" customWidth="1"/>
    <col min="6" max="6" width="19.33203125" customWidth="1"/>
    <col min="7" max="7" width="20.6640625" customWidth="1"/>
  </cols>
  <sheetData>
    <row r="1" spans="1:9" x14ac:dyDescent="0.3">
      <c r="A1" s="2" t="s">
        <v>7</v>
      </c>
      <c r="B1" s="2" t="s">
        <v>11</v>
      </c>
      <c r="C1" s="2" t="s">
        <v>12</v>
      </c>
    </row>
    <row r="2" spans="1:9" x14ac:dyDescent="0.3">
      <c r="A2" s="3">
        <v>43101</v>
      </c>
      <c r="B2" s="72">
        <v>1.4111068116404998E-2</v>
      </c>
      <c r="C2" s="72">
        <v>4.6115487805392527E-2</v>
      </c>
    </row>
    <row r="3" spans="1:9" ht="14.4" customHeight="1" x14ac:dyDescent="0.3">
      <c r="A3" s="3">
        <v>43132</v>
      </c>
      <c r="B3" s="72">
        <v>-5.3048474900119214E-2</v>
      </c>
      <c r="C3" s="72">
        <v>-4.9716271426550565E-2</v>
      </c>
      <c r="E3" s="11" t="s">
        <v>53</v>
      </c>
      <c r="F3" s="23">
        <v>0.11898036861710071</v>
      </c>
      <c r="G3" t="s">
        <v>165</v>
      </c>
    </row>
    <row r="4" spans="1:9" ht="14.4" customHeight="1" x14ac:dyDescent="0.3">
      <c r="A4" s="3">
        <v>43160</v>
      </c>
      <c r="B4" s="72">
        <v>-5.074115890777979E-2</v>
      </c>
      <c r="C4" s="72">
        <v>-3.6803075921884337E-2</v>
      </c>
      <c r="E4" s="12"/>
      <c r="F4" s="13"/>
    </row>
    <row r="5" spans="1:9" ht="14.4" customHeight="1" x14ac:dyDescent="0.3">
      <c r="A5" s="3">
        <v>43191</v>
      </c>
      <c r="B5" s="72">
        <v>3.9427570733978408E-2</v>
      </c>
      <c r="C5" s="72">
        <v>6.0023569781998361E-2</v>
      </c>
      <c r="E5" s="12"/>
      <c r="F5" s="13"/>
    </row>
    <row r="6" spans="1:9" ht="14.4" customHeight="1" x14ac:dyDescent="0.3">
      <c r="A6" s="3">
        <v>43221</v>
      </c>
      <c r="B6" s="72">
        <v>-9.2748238727508758E-2</v>
      </c>
      <c r="C6" s="72">
        <v>-2.979411910007182E-4</v>
      </c>
      <c r="E6" s="89" t="s">
        <v>184</v>
      </c>
      <c r="F6" s="89"/>
      <c r="G6" s="89"/>
      <c r="H6" s="89"/>
      <c r="I6" s="89"/>
    </row>
    <row r="7" spans="1:9" ht="14.4" customHeight="1" x14ac:dyDescent="0.3">
      <c r="A7" s="3">
        <v>43252</v>
      </c>
      <c r="B7" s="72">
        <v>1.9488953703596133E-2</v>
      </c>
      <c r="C7" s="72">
        <v>-2.0373086213243382E-3</v>
      </c>
      <c r="E7" s="89"/>
      <c r="F7" s="89"/>
      <c r="G7" s="89"/>
      <c r="H7" s="89"/>
      <c r="I7" s="89"/>
    </row>
    <row r="8" spans="1:9" ht="14.4" customHeight="1" x14ac:dyDescent="0.3">
      <c r="A8" s="3">
        <v>43282</v>
      </c>
      <c r="B8" s="72">
        <v>9.3723354544598278E-2</v>
      </c>
      <c r="C8" s="72">
        <v>5.8210987615868189E-2</v>
      </c>
      <c r="E8" s="89"/>
      <c r="F8" s="89"/>
      <c r="G8" s="89"/>
      <c r="H8" s="89"/>
      <c r="I8" s="89"/>
    </row>
    <row r="9" spans="1:9" ht="14.4" customHeight="1" x14ac:dyDescent="0.3">
      <c r="A9" s="3">
        <v>43313</v>
      </c>
      <c r="B9" s="72">
        <v>6.7707314138497635E-2</v>
      </c>
      <c r="C9" s="72">
        <v>2.8130517473679395E-2</v>
      </c>
      <c r="E9" s="89"/>
      <c r="F9" s="89"/>
      <c r="G9" s="89"/>
      <c r="H9" s="89"/>
      <c r="I9" s="89"/>
    </row>
    <row r="10" spans="1:9" x14ac:dyDescent="0.3">
      <c r="A10" s="3">
        <v>43344</v>
      </c>
      <c r="B10" s="72">
        <v>-9.7447450479819925E-2</v>
      </c>
      <c r="C10" s="72">
        <v>-6.6368294433255301E-2</v>
      </c>
    </row>
    <row r="11" spans="1:9" x14ac:dyDescent="0.3">
      <c r="A11" s="3">
        <v>43374</v>
      </c>
      <c r="B11" s="72">
        <v>-0.14857911103423965</v>
      </c>
      <c r="C11" s="72">
        <v>-5.1036014085814617E-2</v>
      </c>
    </row>
    <row r="12" spans="1:9" x14ac:dyDescent="0.3">
      <c r="A12" s="3">
        <v>43405</v>
      </c>
      <c r="B12" s="72">
        <v>0.13361522581020666</v>
      </c>
      <c r="C12" s="72">
        <v>4.6111007384873767E-2</v>
      </c>
    </row>
    <row r="13" spans="1:9" x14ac:dyDescent="0.3">
      <c r="A13" s="3">
        <v>43435</v>
      </c>
      <c r="B13" s="72">
        <v>-2.1774308393712801E-3</v>
      </c>
      <c r="C13" s="72">
        <v>-1.3064079475418986E-3</v>
      </c>
    </row>
    <row r="14" spans="1:9" x14ac:dyDescent="0.3">
      <c r="A14" s="3">
        <v>43466</v>
      </c>
      <c r="B14" s="72">
        <v>-0.1257529421431276</v>
      </c>
      <c r="C14" s="72">
        <v>-2.9132811532824906E-3</v>
      </c>
    </row>
    <row r="15" spans="1:9" x14ac:dyDescent="0.3">
      <c r="A15" s="3">
        <v>43497</v>
      </c>
      <c r="B15" s="72">
        <v>8.3674197693475102E-2</v>
      </c>
      <c r="C15" s="72">
        <v>-3.556346020497331E-3</v>
      </c>
    </row>
    <row r="16" spans="1:9" x14ac:dyDescent="0.3">
      <c r="A16" s="3">
        <v>43525</v>
      </c>
      <c r="B16" s="72">
        <v>4.3931200101259789E-2</v>
      </c>
      <c r="C16" s="72">
        <v>7.4211908530500734E-2</v>
      </c>
    </row>
    <row r="17" spans="1:3" x14ac:dyDescent="0.3">
      <c r="A17" s="3">
        <v>43556</v>
      </c>
      <c r="B17" s="72">
        <v>0.14381996600853134</v>
      </c>
      <c r="C17" s="72">
        <v>1.0632457689446215E-2</v>
      </c>
    </row>
    <row r="18" spans="1:3" x14ac:dyDescent="0.3">
      <c r="A18" s="3">
        <v>43586</v>
      </c>
      <c r="B18" s="72">
        <v>3.0566997193997129E-2</v>
      </c>
      <c r="C18" s="72">
        <v>1.4756702358873636E-2</v>
      </c>
    </row>
    <row r="19" spans="1:3" x14ac:dyDescent="0.3">
      <c r="A19" s="3">
        <v>43617</v>
      </c>
      <c r="B19" s="72">
        <v>-4.3856537749046132E-2</v>
      </c>
      <c r="C19" s="72">
        <v>-1.1298380689713755E-2</v>
      </c>
    </row>
    <row r="20" spans="1:3" x14ac:dyDescent="0.3">
      <c r="A20" s="3">
        <v>43647</v>
      </c>
      <c r="B20" s="72">
        <v>-4.6949271651674916E-2</v>
      </c>
      <c r="C20" s="72">
        <v>-5.8588719805324867E-2</v>
      </c>
    </row>
    <row r="21" spans="1:3" x14ac:dyDescent="0.3">
      <c r="A21" s="3">
        <v>43678</v>
      </c>
      <c r="B21" s="72">
        <v>-6.7631109886953963E-2</v>
      </c>
      <c r="C21" s="72">
        <v>-8.5587379560631283E-3</v>
      </c>
    </row>
    <row r="22" spans="1:3" x14ac:dyDescent="0.3">
      <c r="A22" s="3">
        <v>43709</v>
      </c>
      <c r="B22" s="72">
        <v>6.889000456136142E-2</v>
      </c>
      <c r="C22" s="72">
        <v>4.0116162933755556E-2</v>
      </c>
    </row>
    <row r="23" spans="1:3" x14ac:dyDescent="0.3">
      <c r="A23" s="3">
        <v>43739</v>
      </c>
      <c r="B23" s="72">
        <v>-4.6693830089641501E-2</v>
      </c>
      <c r="C23" s="72">
        <v>3.4518819338698208E-2</v>
      </c>
    </row>
    <row r="24" spans="1:3" x14ac:dyDescent="0.3">
      <c r="A24" s="3">
        <v>43770</v>
      </c>
      <c r="B24" s="72">
        <v>2.7589416458799625E-2</v>
      </c>
      <c r="C24" s="72">
        <v>1.4924931606015684E-2</v>
      </c>
    </row>
    <row r="25" spans="1:3" x14ac:dyDescent="0.3">
      <c r="A25" s="3">
        <v>43800</v>
      </c>
      <c r="B25" s="72">
        <v>-5.1316736445585417E-2</v>
      </c>
      <c r="C25" s="72">
        <v>9.2799600930503542E-3</v>
      </c>
    </row>
    <row r="26" spans="1:3" x14ac:dyDescent="0.3">
      <c r="A26" s="3">
        <v>43831</v>
      </c>
      <c r="B26" s="72">
        <v>8.7515782672920261E-2</v>
      </c>
      <c r="C26" s="72">
        <v>-1.7103266839828272E-2</v>
      </c>
    </row>
    <row r="27" spans="1:3" x14ac:dyDescent="0.3">
      <c r="A27" s="3">
        <v>43862</v>
      </c>
      <c r="B27" s="72">
        <v>-4.5516568616362101E-2</v>
      </c>
      <c r="C27" s="72">
        <v>-6.5673269611616847E-2</v>
      </c>
    </row>
    <row r="28" spans="1:3" x14ac:dyDescent="0.3">
      <c r="A28" s="3">
        <v>43891</v>
      </c>
      <c r="B28" s="72">
        <v>-0.26267117520865646</v>
      </c>
      <c r="C28" s="72">
        <v>-0.2645694749733552</v>
      </c>
    </row>
    <row r="29" spans="1:3" x14ac:dyDescent="0.3">
      <c r="A29" s="3">
        <v>43922</v>
      </c>
      <c r="B29" s="72">
        <v>8.544615152719269E-2</v>
      </c>
      <c r="C29" s="72">
        <v>0.136975525108924</v>
      </c>
    </row>
    <row r="30" spans="1:3" x14ac:dyDescent="0.3">
      <c r="A30" s="3">
        <v>43952</v>
      </c>
      <c r="B30" s="72">
        <v>9.9704083565972504E-2</v>
      </c>
      <c r="C30" s="72">
        <v>-2.8767179852585908E-2</v>
      </c>
    </row>
    <row r="31" spans="1:3" x14ac:dyDescent="0.3">
      <c r="A31" s="3">
        <v>43983</v>
      </c>
      <c r="B31" s="72">
        <v>-2.8980196317085422E-3</v>
      </c>
      <c r="C31" s="72">
        <v>7.2638833617620913E-2</v>
      </c>
    </row>
    <row r="32" spans="1:3" x14ac:dyDescent="0.3">
      <c r="A32" s="3">
        <v>44013</v>
      </c>
      <c r="B32" s="72">
        <v>5.587622349029394E-2</v>
      </c>
      <c r="C32" s="72">
        <v>7.2202648897126742E-2</v>
      </c>
    </row>
    <row r="33" spans="1:3" x14ac:dyDescent="0.3">
      <c r="A33" s="3">
        <v>44044</v>
      </c>
      <c r="B33" s="72">
        <v>-5.0086535810831251E-2</v>
      </c>
      <c r="C33" s="72">
        <v>2.7965893693057048E-2</v>
      </c>
    </row>
    <row r="34" spans="1:3" x14ac:dyDescent="0.3">
      <c r="A34" s="3">
        <v>44075</v>
      </c>
      <c r="B34" s="72">
        <v>3.6642558858008691E-2</v>
      </c>
      <c r="C34" s="72">
        <v>-1.2365952767558044E-2</v>
      </c>
    </row>
    <row r="35" spans="1:3" x14ac:dyDescent="0.3">
      <c r="A35" s="3">
        <v>44105</v>
      </c>
      <c r="B35" s="72">
        <v>0.12179322945523563</v>
      </c>
      <c r="C35" s="72">
        <v>3.4503330382600818E-2</v>
      </c>
    </row>
    <row r="36" spans="1:3" x14ac:dyDescent="0.3">
      <c r="A36" s="3">
        <v>44136</v>
      </c>
      <c r="B36" s="72">
        <v>4.8633484338081248E-2</v>
      </c>
      <c r="C36" s="72">
        <v>0.10790441383359878</v>
      </c>
    </row>
    <row r="37" spans="1:3" x14ac:dyDescent="0.3">
      <c r="A37" s="3">
        <v>44166</v>
      </c>
      <c r="B37" s="72">
        <v>9.6435969496627527E-2</v>
      </c>
      <c r="C37" s="72">
        <v>7.5194853763625974E-2</v>
      </c>
    </row>
    <row r="38" spans="1:3" x14ac:dyDescent="0.3">
      <c r="A38" s="3">
        <v>44197</v>
      </c>
      <c r="B38" s="72">
        <v>7.3666805020052711E-3</v>
      </c>
      <c r="C38" s="72">
        <v>-2.5142256875111662E-2</v>
      </c>
    </row>
    <row r="39" spans="1:3" x14ac:dyDescent="0.3">
      <c r="A39" s="3">
        <v>44228</v>
      </c>
      <c r="B39" s="72">
        <v>0.1379096242801254</v>
      </c>
      <c r="C39" s="72">
        <v>6.3546352203318529E-2</v>
      </c>
    </row>
    <row r="40" spans="1:3" x14ac:dyDescent="0.3">
      <c r="A40" s="3">
        <v>44256</v>
      </c>
      <c r="B40" s="72">
        <v>9.7010989612413834E-2</v>
      </c>
      <c r="C40" s="72">
        <v>1.1057650661224253E-2</v>
      </c>
    </row>
    <row r="41" spans="1:3" x14ac:dyDescent="0.3">
      <c r="A41" s="3">
        <v>44287</v>
      </c>
      <c r="B41" s="72">
        <v>-7.0552979737044733E-2</v>
      </c>
      <c r="C41" s="72">
        <v>-4.0652803361879413E-3</v>
      </c>
    </row>
    <row r="42" spans="1:3" x14ac:dyDescent="0.3">
      <c r="A42" s="3">
        <v>44317</v>
      </c>
      <c r="B42" s="72">
        <v>6.6098050612343945E-2</v>
      </c>
      <c r="C42" s="72">
        <v>6.3018355916596255E-2</v>
      </c>
    </row>
    <row r="43" spans="1:3" x14ac:dyDescent="0.3">
      <c r="A43" s="3">
        <v>44348</v>
      </c>
      <c r="B43" s="72">
        <v>1.0086136190154648E-2</v>
      </c>
      <c r="C43" s="72">
        <v>8.8614729280211049E-3</v>
      </c>
    </row>
    <row r="44" spans="1:3" x14ac:dyDescent="0.3">
      <c r="A44" s="3">
        <v>44378</v>
      </c>
      <c r="B44" s="72">
        <v>0.11728442179331458</v>
      </c>
      <c r="C44" s="72">
        <v>2.6393789574956864E-3</v>
      </c>
    </row>
    <row r="45" spans="1:3" x14ac:dyDescent="0.3">
      <c r="A45" s="3">
        <v>44409</v>
      </c>
      <c r="B45" s="72">
        <v>2.7604015781834412E-2</v>
      </c>
      <c r="C45" s="72">
        <v>8.3291106904846743E-2</v>
      </c>
    </row>
    <row r="46" spans="1:3" x14ac:dyDescent="0.3">
      <c r="A46" s="3">
        <v>44440</v>
      </c>
      <c r="B46" s="72">
        <v>-5.2454550223403361E-2</v>
      </c>
      <c r="C46" s="72">
        <v>2.7969954705587375E-2</v>
      </c>
    </row>
    <row r="47" spans="1:3" x14ac:dyDescent="0.3">
      <c r="A47" s="3">
        <v>44470</v>
      </c>
      <c r="B47" s="72">
        <v>3.1927572294178967E-2</v>
      </c>
      <c r="C47" s="72">
        <v>3.0320398416034326E-3</v>
      </c>
    </row>
    <row r="48" spans="1:3" x14ac:dyDescent="0.3">
      <c r="A48" s="3">
        <v>44501</v>
      </c>
      <c r="B48" s="72">
        <v>-2.6849970729492887E-2</v>
      </c>
      <c r="C48" s="72">
        <v>-3.9737108556706278E-2</v>
      </c>
    </row>
    <row r="49" spans="1:3" x14ac:dyDescent="0.3">
      <c r="A49" s="3">
        <v>44531</v>
      </c>
      <c r="B49" s="72">
        <v>2.0939437024906363E-2</v>
      </c>
      <c r="C49" s="72">
        <v>2.1601379402150078E-2</v>
      </c>
    </row>
    <row r="50" spans="1:3" x14ac:dyDescent="0.3">
      <c r="A50" s="3">
        <v>44562</v>
      </c>
      <c r="B50" s="72">
        <v>-5.0613726051179975E-2</v>
      </c>
      <c r="C50" s="72">
        <v>-8.1865530444799898E-4</v>
      </c>
    </row>
    <row r="51" spans="1:3" x14ac:dyDescent="0.3">
      <c r="A51" s="3">
        <v>44593</v>
      </c>
      <c r="B51" s="72">
        <v>-9.4162040682445228E-2</v>
      </c>
      <c r="C51" s="72">
        <v>-3.199154972838985E-2</v>
      </c>
    </row>
    <row r="52" spans="1:3" x14ac:dyDescent="0.3">
      <c r="A52" s="3">
        <v>44621</v>
      </c>
      <c r="B52" s="72">
        <v>5.2239204408917944E-3</v>
      </c>
      <c r="C52" s="72">
        <v>3.9168815295028442E-2</v>
      </c>
    </row>
    <row r="53" spans="1:3" x14ac:dyDescent="0.3">
      <c r="A53" s="3">
        <v>44652</v>
      </c>
      <c r="B53" s="72">
        <v>4.2244465937725994E-3</v>
      </c>
      <c r="C53" s="72">
        <v>-2.0956942949737416E-2</v>
      </c>
    </row>
    <row r="54" spans="1:3" x14ac:dyDescent="0.3">
      <c r="A54" s="3">
        <v>44682</v>
      </c>
      <c r="B54" s="72">
        <v>-8.621023676148272E-2</v>
      </c>
      <c r="C54" s="72">
        <v>-3.0756034692165313E-2</v>
      </c>
    </row>
    <row r="55" spans="1:3" x14ac:dyDescent="0.3">
      <c r="A55" s="3">
        <v>44713</v>
      </c>
      <c r="B55" s="72">
        <v>-8.1362964923200803E-2</v>
      </c>
      <c r="C55" s="72">
        <v>-4.9712428040201311E-2</v>
      </c>
    </row>
    <row r="56" spans="1:3" x14ac:dyDescent="0.3">
      <c r="A56" s="3">
        <v>44743</v>
      </c>
      <c r="B56" s="72">
        <v>0.15460151228228783</v>
      </c>
      <c r="C56" s="72">
        <v>8.3719949376114669E-2</v>
      </c>
    </row>
    <row r="57" spans="1:3" x14ac:dyDescent="0.3">
      <c r="A57" s="3">
        <v>44774</v>
      </c>
      <c r="B57" s="72">
        <v>2.0125303383576942E-2</v>
      </c>
      <c r="C57" s="72">
        <v>3.4430258842415642E-2</v>
      </c>
    </row>
    <row r="58" spans="1:3" x14ac:dyDescent="0.3">
      <c r="A58" s="3">
        <v>44805</v>
      </c>
      <c r="B58" s="72">
        <v>-5.9674885751495953E-2</v>
      </c>
      <c r="C58" s="72">
        <v>-3.8161389668162661E-2</v>
      </c>
    </row>
    <row r="59" spans="1:3" x14ac:dyDescent="0.3">
      <c r="A59" s="3">
        <v>44835</v>
      </c>
      <c r="B59" s="72">
        <v>7.0939266302250156E-2</v>
      </c>
      <c r="C59" s="72">
        <v>5.2301286045180168E-2</v>
      </c>
    </row>
    <row r="60" spans="1:3" x14ac:dyDescent="0.3">
      <c r="A60" s="3">
        <v>44866</v>
      </c>
      <c r="B60" s="72">
        <v>1.2777328738988968E-2</v>
      </c>
      <c r="C60" s="72">
        <v>1.8563920304273659E-2</v>
      </c>
    </row>
  </sheetData>
  <mergeCells count="1">
    <mergeCell ref="E6:I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8" sqref="B18"/>
    </sheetView>
  </sheetViews>
  <sheetFormatPr defaultRowHeight="14.4" x14ac:dyDescent="0.3"/>
  <cols>
    <col min="1" max="1" width="14.33203125" customWidth="1"/>
    <col min="2" max="2" width="14.109375" customWidth="1"/>
    <col min="3" max="3" width="13.33203125" customWidth="1"/>
    <col min="4" max="4" width="12.33203125" customWidth="1"/>
    <col min="5" max="5" width="14.109375" customWidth="1"/>
    <col min="6" max="6" width="13.88671875" customWidth="1"/>
    <col min="7" max="7" width="14.109375" customWidth="1"/>
    <col min="8" max="8" width="12.88671875" customWidth="1"/>
    <col min="9" max="9" width="14.6640625" customWidth="1"/>
    <col min="10" max="10" width="13.88671875" customWidth="1"/>
  </cols>
  <sheetData>
    <row r="1" spans="1:9" x14ac:dyDescent="0.3">
      <c r="A1" s="91" t="s">
        <v>18</v>
      </c>
      <c r="B1" s="91"/>
      <c r="D1" s="83" t="s">
        <v>42</v>
      </c>
      <c r="E1" s="83"/>
      <c r="F1" s="83"/>
      <c r="G1" s="83"/>
    </row>
    <row r="2" spans="1:9" ht="15" thickBot="1" x14ac:dyDescent="0.35">
      <c r="D2" s="83"/>
      <c r="E2" s="83"/>
      <c r="F2" s="83"/>
      <c r="G2" s="83"/>
    </row>
    <row r="3" spans="1:9" x14ac:dyDescent="0.3">
      <c r="A3" s="7" t="s">
        <v>19</v>
      </c>
      <c r="B3" s="7"/>
      <c r="D3" s="83"/>
      <c r="E3" s="83"/>
      <c r="F3" s="83"/>
      <c r="G3" s="83"/>
    </row>
    <row r="4" spans="1:9" x14ac:dyDescent="0.3">
      <c r="A4" s="4" t="s">
        <v>20</v>
      </c>
      <c r="B4" s="4">
        <v>0.6831361778109164</v>
      </c>
      <c r="D4" s="93" t="s">
        <v>1</v>
      </c>
      <c r="E4" s="93"/>
      <c r="F4" s="94">
        <f>B18</f>
        <v>0.96817456198072949</v>
      </c>
      <c r="G4" s="94"/>
    </row>
    <row r="5" spans="1:9" x14ac:dyDescent="0.3">
      <c r="A5" s="4" t="s">
        <v>21</v>
      </c>
      <c r="B5" s="4">
        <v>0.46667503743410799</v>
      </c>
    </row>
    <row r="6" spans="1:9" x14ac:dyDescent="0.3">
      <c r="A6" s="4" t="s">
        <v>22</v>
      </c>
      <c r="B6" s="4">
        <v>0.45731845914347835</v>
      </c>
      <c r="D6" s="92" t="s">
        <v>71</v>
      </c>
      <c r="E6" s="92"/>
      <c r="F6" s="92"/>
      <c r="G6" s="92"/>
    </row>
    <row r="7" spans="1:9" x14ac:dyDescent="0.3">
      <c r="A7" s="4" t="s">
        <v>23</v>
      </c>
      <c r="B7" s="4">
        <v>6.0092243034977753E-2</v>
      </c>
      <c r="D7" s="92"/>
      <c r="E7" s="92"/>
      <c r="F7" s="92"/>
      <c r="G7" s="92"/>
    </row>
    <row r="8" spans="1:9" ht="15" thickBot="1" x14ac:dyDescent="0.35">
      <c r="A8" s="5" t="s">
        <v>24</v>
      </c>
      <c r="B8" s="5">
        <v>59</v>
      </c>
      <c r="D8" s="92"/>
      <c r="E8" s="92"/>
      <c r="F8" s="92"/>
      <c r="G8" s="92"/>
    </row>
    <row r="10" spans="1:9" ht="15" thickBot="1" x14ac:dyDescent="0.35">
      <c r="A10" t="s">
        <v>25</v>
      </c>
    </row>
    <row r="11" spans="1:9" x14ac:dyDescent="0.3">
      <c r="A11" s="6"/>
      <c r="B11" s="6" t="s">
        <v>30</v>
      </c>
      <c r="C11" s="6" t="s">
        <v>31</v>
      </c>
      <c r="D11" s="6" t="s">
        <v>32</v>
      </c>
      <c r="E11" s="6" t="s">
        <v>33</v>
      </c>
      <c r="F11" s="6" t="s">
        <v>34</v>
      </c>
    </row>
    <row r="12" spans="1:9" x14ac:dyDescent="0.3">
      <c r="A12" s="4" t="s">
        <v>26</v>
      </c>
      <c r="B12" s="4">
        <v>1</v>
      </c>
      <c r="C12" s="4">
        <v>0.18010855634058826</v>
      </c>
      <c r="D12" s="4">
        <v>0.18010855634058826</v>
      </c>
      <c r="E12" s="4">
        <v>49.876677449647183</v>
      </c>
      <c r="F12" s="4">
        <v>2.5050029949343605E-9</v>
      </c>
    </row>
    <row r="13" spans="1:9" x14ac:dyDescent="0.3">
      <c r="A13" s="4" t="s">
        <v>27</v>
      </c>
      <c r="B13" s="4">
        <v>57</v>
      </c>
      <c r="C13" s="4">
        <v>0.20583142735956544</v>
      </c>
      <c r="D13" s="4">
        <v>3.6110776729748324E-3</v>
      </c>
      <c r="E13" s="4"/>
      <c r="F13" s="4"/>
    </row>
    <row r="14" spans="1:9" ht="15" thickBot="1" x14ac:dyDescent="0.35">
      <c r="A14" s="5" t="s">
        <v>28</v>
      </c>
      <c r="B14" s="5">
        <v>58</v>
      </c>
      <c r="C14" s="5">
        <v>0.3859399837001537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35</v>
      </c>
      <c r="C16" s="6" t="s">
        <v>23</v>
      </c>
      <c r="D16" s="6" t="s">
        <v>36</v>
      </c>
      <c r="E16" s="6" t="s">
        <v>37</v>
      </c>
      <c r="F16" s="6" t="s">
        <v>38</v>
      </c>
      <c r="G16" s="6" t="s">
        <v>39</v>
      </c>
      <c r="H16" s="6" t="s">
        <v>40</v>
      </c>
      <c r="I16" s="6" t="s">
        <v>41</v>
      </c>
    </row>
    <row r="17" spans="1:9" x14ac:dyDescent="0.3">
      <c r="A17" s="4" t="s">
        <v>29</v>
      </c>
      <c r="B17" s="4">
        <v>-1.1005017348280372E-3</v>
      </c>
      <c r="C17" s="4">
        <v>7.9290360633848967E-3</v>
      </c>
      <c r="D17" s="4">
        <v>-0.13879388692781836</v>
      </c>
      <c r="E17" s="4">
        <v>0.8901022313176461</v>
      </c>
      <c r="F17" s="4">
        <v>-1.6978122577229027E-2</v>
      </c>
      <c r="G17" s="4">
        <v>1.4777119107572954E-2</v>
      </c>
      <c r="H17" s="4">
        <v>-1.6978122577229027E-2</v>
      </c>
      <c r="I17" s="4">
        <v>1.4777119107572954E-2</v>
      </c>
    </row>
    <row r="18" spans="1:9" ht="15" thickBot="1" x14ac:dyDescent="0.35">
      <c r="A18" s="5" t="s">
        <v>12</v>
      </c>
      <c r="B18" s="8">
        <v>0.96817456198072949</v>
      </c>
      <c r="C18" s="5">
        <v>0.13708972655171289</v>
      </c>
      <c r="D18" s="5">
        <v>7.0623422070618496</v>
      </c>
      <c r="E18" s="8">
        <v>2.5050029949343241E-9</v>
      </c>
      <c r="F18" s="5">
        <v>0.69365711973727517</v>
      </c>
      <c r="G18" s="5">
        <v>1.2426920042241838</v>
      </c>
      <c r="H18" s="5">
        <v>0.69365711973727517</v>
      </c>
      <c r="I18" s="5">
        <v>1.2426920042241838</v>
      </c>
    </row>
    <row r="20" spans="1:9" ht="14.4" customHeight="1" x14ac:dyDescent="0.3"/>
    <row r="21" spans="1:9" ht="14.4" customHeight="1" x14ac:dyDescent="0.3"/>
  </sheetData>
  <mergeCells count="5">
    <mergeCell ref="A1:B1"/>
    <mergeCell ref="D6:G8"/>
    <mergeCell ref="D1:G3"/>
    <mergeCell ref="D4:E4"/>
    <mergeCell ref="F4:G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1" workbookViewId="0">
      <selection activeCell="E3" sqref="E3"/>
    </sheetView>
  </sheetViews>
  <sheetFormatPr defaultRowHeight="14.4" x14ac:dyDescent="0.3"/>
  <cols>
    <col min="1" max="1" width="15.6640625" customWidth="1"/>
    <col min="2" max="2" width="20.6640625" customWidth="1"/>
    <col min="3" max="7" width="18.33203125" customWidth="1"/>
    <col min="8" max="8" width="20.44140625" customWidth="1"/>
    <col min="9" max="9" width="18.33203125" customWidth="1"/>
    <col min="10" max="10" width="17.77734375" customWidth="1"/>
    <col min="11" max="11" width="17.5546875" customWidth="1"/>
  </cols>
  <sheetData>
    <row r="1" spans="1:15" x14ac:dyDescent="0.3">
      <c r="A1" s="2" t="s">
        <v>7</v>
      </c>
      <c r="B1" s="2" t="s">
        <v>11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77</v>
      </c>
      <c r="H1" s="2" t="s">
        <v>17</v>
      </c>
      <c r="I1" s="2" t="s">
        <v>12</v>
      </c>
    </row>
    <row r="2" spans="1:15" x14ac:dyDescent="0.3">
      <c r="A2" s="3">
        <v>43101</v>
      </c>
      <c r="B2" s="72">
        <v>1.4111068116404998E-2</v>
      </c>
      <c r="C2" s="72">
        <v>-4.9226400811530319E-2</v>
      </c>
      <c r="D2" s="72">
        <v>-2.4845367260464064E-2</v>
      </c>
      <c r="E2" s="72">
        <v>-3.8404861764691378E-2</v>
      </c>
      <c r="F2" s="72">
        <v>3.7743585681406832E-3</v>
      </c>
      <c r="G2" s="72">
        <v>1.8123221154719146E-2</v>
      </c>
      <c r="H2" s="72">
        <v>-6.613102232826483E-2</v>
      </c>
      <c r="I2" s="72">
        <v>4.6115487805392527E-2</v>
      </c>
    </row>
    <row r="3" spans="1:15" x14ac:dyDescent="0.3">
      <c r="A3" s="3">
        <v>43132</v>
      </c>
      <c r="B3" s="72">
        <v>-5.3048474900119214E-2</v>
      </c>
      <c r="C3" s="72">
        <v>-3.340693838023167E-2</v>
      </c>
      <c r="D3" s="72">
        <v>-5.5251732789620041E-2</v>
      </c>
      <c r="E3" s="72">
        <v>-3.6763839914591277E-2</v>
      </c>
      <c r="F3" s="72">
        <v>-9.703384966056737E-2</v>
      </c>
      <c r="G3" s="72">
        <v>2.1888242805013516E-2</v>
      </c>
      <c r="H3" s="72">
        <v>3.1319741827140299E-2</v>
      </c>
      <c r="I3" s="72">
        <v>-4.9716271426550565E-2</v>
      </c>
    </row>
    <row r="4" spans="1:15" x14ac:dyDescent="0.3">
      <c r="A4" s="3">
        <v>43160</v>
      </c>
      <c r="B4" s="72">
        <v>-5.074115890777979E-2</v>
      </c>
      <c r="C4" s="72">
        <v>-2.6022187250471576E-2</v>
      </c>
      <c r="D4" s="72">
        <v>-7.3854652014017863E-2</v>
      </c>
      <c r="E4" s="72">
        <v>-7.9993242167713502E-2</v>
      </c>
      <c r="F4" s="72">
        <v>3.2068377979533416E-3</v>
      </c>
      <c r="G4" s="72">
        <v>-0.11246311039405936</v>
      </c>
      <c r="H4" s="72">
        <v>8.2529212723390449E-2</v>
      </c>
      <c r="I4" s="72">
        <v>-3.6803075921884337E-2</v>
      </c>
    </row>
    <row r="5" spans="1:15" x14ac:dyDescent="0.3">
      <c r="A5" s="3">
        <v>43191</v>
      </c>
      <c r="B5" s="72">
        <v>3.9427570733978408E-2</v>
      </c>
      <c r="C5" s="72">
        <v>4.5109760220660745E-2</v>
      </c>
      <c r="D5" s="72">
        <v>5.148751267968113E-2</v>
      </c>
      <c r="E5" s="72">
        <v>7.3233749885472099E-2</v>
      </c>
      <c r="F5" s="72">
        <v>-1.4737815734221157E-2</v>
      </c>
      <c r="G5" s="72">
        <v>8.5430262962204698E-2</v>
      </c>
      <c r="H5" s="72">
        <v>-0.12128385067341571</v>
      </c>
      <c r="I5" s="72">
        <v>6.0023569781998361E-2</v>
      </c>
      <c r="K5" s="89" t="s">
        <v>185</v>
      </c>
      <c r="L5" s="89"/>
      <c r="M5" s="89"/>
      <c r="N5" s="89"/>
      <c r="O5" s="89"/>
    </row>
    <row r="6" spans="1:15" x14ac:dyDescent="0.3">
      <c r="A6" s="3">
        <v>43221</v>
      </c>
      <c r="B6" s="72">
        <v>-9.2748238727508758E-2</v>
      </c>
      <c r="C6" s="72">
        <v>-3.7368482088842277E-3</v>
      </c>
      <c r="D6" s="72">
        <v>-0.15843388118937707</v>
      </c>
      <c r="E6" s="72">
        <v>-0.18217042262088159</v>
      </c>
      <c r="F6" s="72">
        <v>-6.1968973142360322E-2</v>
      </c>
      <c r="G6" s="72">
        <v>-1.5267535485213941E-2</v>
      </c>
      <c r="H6" s="72">
        <v>-0.12479632850980855</v>
      </c>
      <c r="I6" s="72">
        <v>-2.979411910007182E-4</v>
      </c>
      <c r="K6" s="89"/>
      <c r="L6" s="89"/>
      <c r="M6" s="89"/>
      <c r="N6" s="89"/>
      <c r="O6" s="89"/>
    </row>
    <row r="7" spans="1:15" x14ac:dyDescent="0.3">
      <c r="A7" s="3">
        <v>43252</v>
      </c>
      <c r="B7" s="72">
        <v>1.9488953703596133E-2</v>
      </c>
      <c r="C7" s="72">
        <v>-8.1834323643060911E-2</v>
      </c>
      <c r="D7" s="72">
        <v>1.054632455524754E-2</v>
      </c>
      <c r="E7" s="72">
        <v>9.9311718679011597E-3</v>
      </c>
      <c r="F7" s="72">
        <v>-7.7665446546215516E-2</v>
      </c>
      <c r="G7" s="72">
        <v>-9.5768541726209425E-2</v>
      </c>
      <c r="H7" s="72">
        <v>-0.15112914547058698</v>
      </c>
      <c r="I7" s="72">
        <v>-2.0373086213243382E-3</v>
      </c>
      <c r="K7" s="89"/>
      <c r="L7" s="89"/>
      <c r="M7" s="89"/>
      <c r="N7" s="89"/>
      <c r="O7" s="89"/>
    </row>
    <row r="8" spans="1:15" x14ac:dyDescent="0.3">
      <c r="A8" s="3">
        <v>43282</v>
      </c>
      <c r="B8" s="72">
        <v>9.3723354544598278E-2</v>
      </c>
      <c r="C8" s="72">
        <v>8.99467400172419E-2</v>
      </c>
      <c r="D8" s="72">
        <v>0.13250919749344897</v>
      </c>
      <c r="E8" s="72">
        <v>0.10622768181562398</v>
      </c>
      <c r="F8" s="72">
        <v>-0.1242706355457541</v>
      </c>
      <c r="G8" s="72">
        <v>0.14338901116891883</v>
      </c>
      <c r="H8" s="72">
        <v>8.8206400592651585E-2</v>
      </c>
      <c r="I8" s="72">
        <v>5.8210987615868189E-2</v>
      </c>
      <c r="K8" s="89"/>
      <c r="L8" s="89"/>
      <c r="M8" s="89"/>
      <c r="N8" s="89"/>
      <c r="O8" s="89"/>
    </row>
    <row r="9" spans="1:15" x14ac:dyDescent="0.3">
      <c r="A9" s="3">
        <v>43313</v>
      </c>
      <c r="B9" s="72">
        <v>6.7707314138497635E-2</v>
      </c>
      <c r="C9" s="72">
        <v>0.10991266825782102</v>
      </c>
      <c r="D9" s="72">
        <v>6.8829593916892653E-2</v>
      </c>
      <c r="E9" s="72">
        <v>4.5130034306666629E-2</v>
      </c>
      <c r="F9" s="72">
        <v>6.7110613747133716E-2</v>
      </c>
      <c r="G9" s="72">
        <v>3.5263362682748961E-2</v>
      </c>
      <c r="H9" s="72">
        <v>-2.5866718862452828E-2</v>
      </c>
      <c r="I9" s="72">
        <v>2.8130517473679395E-2</v>
      </c>
    </row>
    <row r="10" spans="1:15" x14ac:dyDescent="0.3">
      <c r="A10" s="3">
        <v>43344</v>
      </c>
      <c r="B10" s="72">
        <v>-9.7447450479819925E-2</v>
      </c>
      <c r="C10" s="72">
        <v>-0.11367116127595984</v>
      </c>
      <c r="D10" s="72">
        <v>-5.4163961396291704E-2</v>
      </c>
      <c r="E10" s="72">
        <v>-7.6612972761704576E-2</v>
      </c>
      <c r="F10" s="72">
        <v>-4.2874533528471752E-2</v>
      </c>
      <c r="G10" s="72">
        <v>-0.14222047613141414</v>
      </c>
      <c r="H10" s="72">
        <v>-7.9116243756793658E-2</v>
      </c>
      <c r="I10" s="72">
        <v>-6.6368294433255301E-2</v>
      </c>
    </row>
    <row r="11" spans="1:15" x14ac:dyDescent="0.3">
      <c r="A11" s="3">
        <v>43374</v>
      </c>
      <c r="B11" s="72">
        <v>-0.14857911103423965</v>
      </c>
      <c r="C11" s="72">
        <v>-0.19371874034332151</v>
      </c>
      <c r="D11" s="72">
        <v>-0.1214616550578502</v>
      </c>
      <c r="E11" s="72">
        <v>-0.12567031533933529</v>
      </c>
      <c r="F11" s="72">
        <v>-0.13126170079425295</v>
      </c>
      <c r="G11" s="72">
        <v>-2.7810022410324777E-3</v>
      </c>
      <c r="H11" s="72">
        <v>-0.13001656847585993</v>
      </c>
      <c r="I11" s="72">
        <v>-5.1036014085814617E-2</v>
      </c>
    </row>
    <row r="12" spans="1:15" x14ac:dyDescent="0.3">
      <c r="A12" s="3">
        <v>43405</v>
      </c>
      <c r="B12" s="72">
        <v>0.13361522581020666</v>
      </c>
      <c r="C12" s="72">
        <v>0.16945716821116247</v>
      </c>
      <c r="D12" s="72">
        <v>7.7443293647291606E-2</v>
      </c>
      <c r="E12" s="72">
        <v>9.8004093138992346E-2</v>
      </c>
      <c r="F12" s="72">
        <v>5.6079939541385182E-2</v>
      </c>
      <c r="G12" s="72">
        <v>6.436164263732283E-2</v>
      </c>
      <c r="H12" s="72">
        <v>2.5860257426414377E-2</v>
      </c>
      <c r="I12" s="72">
        <v>4.6111007384873767E-2</v>
      </c>
    </row>
    <row r="13" spans="1:15" x14ac:dyDescent="0.3">
      <c r="A13" s="3">
        <v>43435</v>
      </c>
      <c r="B13" s="72">
        <v>-2.1774308393712801E-3</v>
      </c>
      <c r="C13" s="72">
        <v>4.4412722929813991E-2</v>
      </c>
      <c r="D13" s="72">
        <v>1.5099031794316837E-2</v>
      </c>
      <c r="E13" s="72">
        <v>3.4575866506407364E-2</v>
      </c>
      <c r="F13" s="72">
        <v>2.9473008294457559E-3</v>
      </c>
      <c r="G13" s="72">
        <v>9.0275891044227195E-3</v>
      </c>
      <c r="H13" s="72">
        <v>6.6314816432812812E-2</v>
      </c>
      <c r="I13" s="72">
        <v>-1.3064079475418986E-3</v>
      </c>
    </row>
    <row r="14" spans="1:15" x14ac:dyDescent="0.3">
      <c r="A14" s="3">
        <v>43466</v>
      </c>
      <c r="B14" s="72">
        <v>-0.1257529421431276</v>
      </c>
      <c r="C14" s="72">
        <v>-9.2409467762738104E-2</v>
      </c>
      <c r="D14" s="72">
        <v>-5.7837323641214008E-2</v>
      </c>
      <c r="E14" s="72">
        <v>-6.9913699799240961E-2</v>
      </c>
      <c r="F14" s="72">
        <v>-6.6789733306589312E-3</v>
      </c>
      <c r="G14" s="72">
        <v>-2.0722556319493782E-2</v>
      </c>
      <c r="H14" s="72">
        <v>1.7088528175208496E-2</v>
      </c>
      <c r="I14" s="72">
        <v>-2.9132811532824906E-3</v>
      </c>
    </row>
    <row r="15" spans="1:15" x14ac:dyDescent="0.3">
      <c r="A15" s="3">
        <v>43497</v>
      </c>
      <c r="B15" s="72">
        <v>8.3674197693475102E-2</v>
      </c>
      <c r="C15" s="72">
        <v>5.6034596534420736E-2</v>
      </c>
      <c r="D15" s="72">
        <v>-7.3789913532114066E-4</v>
      </c>
      <c r="E15" s="72">
        <v>1.0191010565429369E-2</v>
      </c>
      <c r="F15" s="72">
        <v>2.3149752603421486E-2</v>
      </c>
      <c r="G15" s="72">
        <v>2.8630358520398139E-2</v>
      </c>
      <c r="H15" s="72">
        <v>9.5295062161857208E-2</v>
      </c>
      <c r="I15" s="72">
        <v>-3.556346020497331E-3</v>
      </c>
    </row>
    <row r="16" spans="1:15" x14ac:dyDescent="0.3">
      <c r="A16" s="3">
        <v>43525</v>
      </c>
      <c r="B16" s="72">
        <v>4.3931200101259789E-2</v>
      </c>
      <c r="C16" s="72">
        <v>0.11782315676941278</v>
      </c>
      <c r="D16" s="72">
        <v>0.15833028633536961</v>
      </c>
      <c r="E16" s="72">
        <v>0.11112802058533766</v>
      </c>
      <c r="F16" s="72">
        <v>0.17796975783125607</v>
      </c>
      <c r="G16" s="72">
        <v>0.17535063604103221</v>
      </c>
      <c r="H16" s="72">
        <v>5.7200743500513969E-2</v>
      </c>
      <c r="I16" s="72">
        <v>7.4211908530500734E-2</v>
      </c>
    </row>
    <row r="17" spans="1:9" x14ac:dyDescent="0.3">
      <c r="A17" s="3">
        <v>43556</v>
      </c>
      <c r="B17" s="72">
        <v>0.14381996600853134</v>
      </c>
      <c r="C17" s="72">
        <v>5.8359412704472376E-2</v>
      </c>
      <c r="D17" s="72">
        <v>-2.0941178347788892E-3</v>
      </c>
      <c r="E17" s="72">
        <v>-6.4963597904796E-2</v>
      </c>
      <c r="F17" s="72">
        <v>4.1417045357394204E-2</v>
      </c>
      <c r="G17" s="72">
        <v>4.9449851908522644E-3</v>
      </c>
      <c r="H17" s="72">
        <v>6.8599067414957263E-2</v>
      </c>
      <c r="I17" s="72">
        <v>1.0632457689446215E-2</v>
      </c>
    </row>
    <row r="18" spans="1:9" x14ac:dyDescent="0.3">
      <c r="A18" s="3">
        <v>43586</v>
      </c>
      <c r="B18" s="72">
        <v>3.0566997193997129E-2</v>
      </c>
      <c r="C18" s="72">
        <v>8.8409416226000556E-2</v>
      </c>
      <c r="D18" s="72">
        <v>3.2521946525128985E-2</v>
      </c>
      <c r="E18" s="72">
        <v>4.4786950388755804E-2</v>
      </c>
      <c r="F18" s="72">
        <v>0.14374658004819449</v>
      </c>
      <c r="G18" s="72">
        <v>0.12600109882904231</v>
      </c>
      <c r="H18" s="72">
        <v>3.7869884449863007E-2</v>
      </c>
      <c r="I18" s="72">
        <v>1.4756702358873636E-2</v>
      </c>
    </row>
    <row r="19" spans="1:9" x14ac:dyDescent="0.3">
      <c r="A19" s="3">
        <v>43617</v>
      </c>
      <c r="B19" s="72">
        <v>-4.3856537749046132E-2</v>
      </c>
      <c r="C19" s="72">
        <v>9.3027382383565269E-3</v>
      </c>
      <c r="D19" s="72">
        <v>-7.6295898903004505E-2</v>
      </c>
      <c r="E19" s="72">
        <v>-8.0096835794670279E-2</v>
      </c>
      <c r="F19" s="72">
        <v>-4.0352757260291611E-2</v>
      </c>
      <c r="G19" s="72">
        <v>-5.9221270718438371E-2</v>
      </c>
      <c r="H19" s="72">
        <v>-0.12375697467265792</v>
      </c>
      <c r="I19" s="72">
        <v>-1.1298380689713755E-2</v>
      </c>
    </row>
    <row r="20" spans="1:9" x14ac:dyDescent="0.3">
      <c r="A20" s="3">
        <v>43647</v>
      </c>
      <c r="B20" s="72">
        <v>-4.6949271651674916E-2</v>
      </c>
      <c r="C20" s="72">
        <v>-7.895237196894285E-2</v>
      </c>
      <c r="D20" s="72">
        <v>-1.1208328235288898E-3</v>
      </c>
      <c r="E20" s="72">
        <v>-5.2815311813718485E-2</v>
      </c>
      <c r="F20" s="72">
        <v>-3.6339963390953835E-2</v>
      </c>
      <c r="G20" s="72">
        <v>-7.4617912228565489E-3</v>
      </c>
      <c r="H20" s="72">
        <v>-2.0729331365218973E-2</v>
      </c>
      <c r="I20" s="72">
        <v>-5.8588719805324867E-2</v>
      </c>
    </row>
    <row r="21" spans="1:9" x14ac:dyDescent="0.3">
      <c r="A21" s="3">
        <v>43678</v>
      </c>
      <c r="B21" s="72">
        <v>-6.7631109886953963E-2</v>
      </c>
      <c r="C21" s="72">
        <v>-8.0472673181866738E-2</v>
      </c>
      <c r="D21" s="72">
        <v>-2.6330557921515917E-2</v>
      </c>
      <c r="E21" s="72">
        <v>2.2264370824189492E-3</v>
      </c>
      <c r="F21" s="72">
        <v>8.4256319011039096E-2</v>
      </c>
      <c r="G21" s="72">
        <v>1.5631343387954851E-2</v>
      </c>
      <c r="H21" s="72">
        <v>-2.6684521293737176E-2</v>
      </c>
      <c r="I21" s="72">
        <v>-8.5587379560631283E-3</v>
      </c>
    </row>
    <row r="22" spans="1:9" x14ac:dyDescent="0.3">
      <c r="A22" s="3">
        <v>43709</v>
      </c>
      <c r="B22" s="72">
        <v>6.889000456136142E-2</v>
      </c>
      <c r="C22" s="72">
        <v>1.6782731111424903E-2</v>
      </c>
      <c r="D22" s="72">
        <v>5.6472871171342941E-2</v>
      </c>
      <c r="E22" s="72">
        <v>7.8758925993180507E-3</v>
      </c>
      <c r="F22" s="72">
        <v>2.0341678805858621E-2</v>
      </c>
      <c r="G22" s="72">
        <v>-4.3388991965083536E-2</v>
      </c>
      <c r="H22" s="72">
        <v>-6.8189422357537569E-2</v>
      </c>
      <c r="I22" s="72">
        <v>4.0116162933755556E-2</v>
      </c>
    </row>
    <row r="23" spans="1:9" x14ac:dyDescent="0.3">
      <c r="A23" s="3">
        <v>43739</v>
      </c>
      <c r="B23" s="72">
        <v>-4.6693830089641501E-2</v>
      </c>
      <c r="C23" s="72">
        <v>5.233823986434414E-2</v>
      </c>
      <c r="D23" s="72">
        <v>-2.5251656447544672E-2</v>
      </c>
      <c r="E23" s="72">
        <v>-8.1230108517542209E-3</v>
      </c>
      <c r="F23" s="72">
        <v>6.1567878241035108E-2</v>
      </c>
      <c r="G23" s="72">
        <v>9.442488945253999E-3</v>
      </c>
      <c r="H23" s="72">
        <v>-4.4504056495716524E-2</v>
      </c>
      <c r="I23" s="72">
        <v>3.4518819338698208E-2</v>
      </c>
    </row>
    <row r="24" spans="1:9" x14ac:dyDescent="0.3">
      <c r="A24" s="3">
        <v>43770</v>
      </c>
      <c r="B24" s="72">
        <v>2.7589416458799625E-2</v>
      </c>
      <c r="C24" s="72">
        <v>5.3485181391007351E-2</v>
      </c>
      <c r="D24" s="72">
        <v>-2.9709028200495285E-2</v>
      </c>
      <c r="E24" s="72">
        <v>1.1549394262452918E-2</v>
      </c>
      <c r="F24" s="72">
        <v>3.5225487195094753E-2</v>
      </c>
      <c r="G24" s="72">
        <v>1.8008869352947068E-2</v>
      </c>
      <c r="H24" s="72">
        <v>3.4416695443185122E-3</v>
      </c>
      <c r="I24" s="72">
        <v>1.4924931606015684E-2</v>
      </c>
    </row>
    <row r="25" spans="1:9" x14ac:dyDescent="0.3">
      <c r="A25" s="3">
        <v>43800</v>
      </c>
      <c r="B25" s="72">
        <v>-5.1316736445585417E-2</v>
      </c>
      <c r="C25" s="72">
        <v>-3.0592049301134201E-2</v>
      </c>
      <c r="D25" s="72">
        <v>-5.1564724026760836E-2</v>
      </c>
      <c r="E25" s="72">
        <v>-4.1911928290679183E-2</v>
      </c>
      <c r="F25" s="72">
        <v>1.0103612140866351E-2</v>
      </c>
      <c r="G25" s="72">
        <v>-8.515201185443444E-2</v>
      </c>
      <c r="H25" s="72">
        <v>-3.8883979095492988E-2</v>
      </c>
      <c r="I25" s="72">
        <v>9.2799600930503542E-3</v>
      </c>
    </row>
    <row r="26" spans="1:9" x14ac:dyDescent="0.3">
      <c r="A26" s="3">
        <v>43831</v>
      </c>
      <c r="B26" s="72">
        <v>8.7515782672920261E-2</v>
      </c>
      <c r="C26" s="72">
        <v>0.12202812199312238</v>
      </c>
      <c r="D26" s="72">
        <v>3.9967962901755492E-2</v>
      </c>
      <c r="E26" s="72">
        <v>4.1178727194454853E-2</v>
      </c>
      <c r="F26" s="72">
        <v>0.17036528623949412</v>
      </c>
      <c r="G26" s="72">
        <v>0.14324306256140501</v>
      </c>
      <c r="H26" s="72">
        <v>0.24270450077143799</v>
      </c>
      <c r="I26" s="72">
        <v>-1.7103266839828272E-2</v>
      </c>
    </row>
    <row r="27" spans="1:9" x14ac:dyDescent="0.3">
      <c r="A27" s="3">
        <v>43862</v>
      </c>
      <c r="B27" s="72">
        <v>-4.5516568616362101E-2</v>
      </c>
      <c r="C27" s="72">
        <v>-1.4709893585429854E-2</v>
      </c>
      <c r="D27" s="72">
        <v>-0.13025174931773489</v>
      </c>
      <c r="E27" s="72">
        <v>2.6858669473667275E-3</v>
      </c>
      <c r="F27" s="72">
        <v>1.1538520893836586E-3</v>
      </c>
      <c r="G27" s="72">
        <v>3.2406614705928556E-3</v>
      </c>
      <c r="H27" s="72">
        <v>-0.14754051965173404</v>
      </c>
      <c r="I27" s="72">
        <v>-6.5673269611616847E-2</v>
      </c>
    </row>
    <row r="28" spans="1:9" x14ac:dyDescent="0.3">
      <c r="A28" s="3">
        <v>43891</v>
      </c>
      <c r="B28" s="72">
        <v>-0.26267117520865646</v>
      </c>
      <c r="C28" s="72">
        <v>-0.25172145520271499</v>
      </c>
      <c r="D28" s="72">
        <v>-0.31028212520720388</v>
      </c>
      <c r="E28" s="72">
        <v>-0.27532264855443639</v>
      </c>
      <c r="F28" s="72">
        <v>-0.39416021184087791</v>
      </c>
      <c r="G28" s="72">
        <v>-0.34803711721768793</v>
      </c>
      <c r="H28" s="72">
        <v>-0.45166039959347748</v>
      </c>
      <c r="I28" s="72">
        <v>-0.2645694749733552</v>
      </c>
    </row>
    <row r="29" spans="1:9" x14ac:dyDescent="0.3">
      <c r="A29" s="3">
        <v>43922</v>
      </c>
      <c r="B29" s="72">
        <v>8.544615152719269E-2</v>
      </c>
      <c r="C29" s="72">
        <v>0.11921369067298329</v>
      </c>
      <c r="D29" s="72">
        <v>0.21135622091100228</v>
      </c>
      <c r="E29" s="72">
        <v>9.7526292948245358E-2</v>
      </c>
      <c r="F29" s="72">
        <v>0.18502697521361494</v>
      </c>
      <c r="G29" s="72">
        <v>9.4444664899617101E-2</v>
      </c>
      <c r="H29" s="72">
        <v>2.8581841831128212E-2</v>
      </c>
      <c r="I29" s="72">
        <v>0.136975525108924</v>
      </c>
    </row>
    <row r="30" spans="1:9" x14ac:dyDescent="0.3">
      <c r="A30" s="3">
        <v>43952</v>
      </c>
      <c r="B30" s="72">
        <v>9.9704083565972504E-2</v>
      </c>
      <c r="C30" s="72">
        <v>5.3644576362501237E-2</v>
      </c>
      <c r="D30" s="72">
        <v>7.4422867599991407E-2</v>
      </c>
      <c r="E30" s="72">
        <v>0.11931299980288511</v>
      </c>
      <c r="F30" s="72">
        <v>4.2846121091137966E-2</v>
      </c>
      <c r="G30" s="72">
        <v>4.5148776428103894E-2</v>
      </c>
      <c r="H30" s="72">
        <v>0.19163238910393993</v>
      </c>
      <c r="I30" s="72">
        <v>-2.8767179852585908E-2</v>
      </c>
    </row>
    <row r="31" spans="1:9" x14ac:dyDescent="0.3">
      <c r="A31" s="3">
        <v>43983</v>
      </c>
      <c r="B31" s="72">
        <v>-2.8980196317085422E-3</v>
      </c>
      <c r="C31" s="72">
        <v>0.1000072485824539</v>
      </c>
      <c r="D31" s="72">
        <v>6.0111418495989173E-2</v>
      </c>
      <c r="E31" s="72">
        <v>1.9396744371270553E-2</v>
      </c>
      <c r="F31" s="72">
        <v>0.16580899160345597</v>
      </c>
      <c r="G31" s="72">
        <v>8.2351016862612703E-2</v>
      </c>
      <c r="H31" s="72">
        <v>4.5494580301055298E-2</v>
      </c>
      <c r="I31" s="72">
        <v>7.2638833617620913E-2</v>
      </c>
    </row>
    <row r="32" spans="1:9" x14ac:dyDescent="0.3">
      <c r="A32" s="3">
        <v>44013</v>
      </c>
      <c r="B32" s="72">
        <v>5.587622349029394E-2</v>
      </c>
      <c r="C32" s="72">
        <v>-5.9885367169622616E-2</v>
      </c>
      <c r="D32" s="72">
        <v>6.7618271552400452E-2</v>
      </c>
      <c r="E32" s="72">
        <v>0.12828783061187837</v>
      </c>
      <c r="F32" s="72">
        <v>8.413978720860929E-2</v>
      </c>
      <c r="G32" s="72">
        <v>4.4451645921753442E-2</v>
      </c>
      <c r="H32" s="72">
        <v>0.15157769564425014</v>
      </c>
      <c r="I32" s="72">
        <v>7.2202648897126742E-2</v>
      </c>
    </row>
    <row r="33" spans="1:9" x14ac:dyDescent="0.3">
      <c r="A33" s="3">
        <v>44044</v>
      </c>
      <c r="B33" s="72">
        <v>-5.0086535810831251E-2</v>
      </c>
      <c r="C33" s="72">
        <v>-6.8042920124275416E-2</v>
      </c>
      <c r="D33" s="72">
        <v>-7.5492996044547761E-2</v>
      </c>
      <c r="E33" s="72">
        <v>-4.4358779135931149E-2</v>
      </c>
      <c r="F33" s="72">
        <v>-6.9908103532082084E-3</v>
      </c>
      <c r="G33" s="72">
        <v>2.2694826743505432E-2</v>
      </c>
      <c r="H33" s="72">
        <v>-0.11718869959853462</v>
      </c>
      <c r="I33" s="72">
        <v>2.7965893693057048E-2</v>
      </c>
    </row>
    <row r="34" spans="1:9" x14ac:dyDescent="0.3">
      <c r="A34" s="3">
        <v>44075</v>
      </c>
      <c r="B34" s="72">
        <v>3.6642558858008691E-2</v>
      </c>
      <c r="C34" s="72">
        <v>-1.2851874626781724E-3</v>
      </c>
      <c r="D34" s="72">
        <v>5.2788090108169233E-2</v>
      </c>
      <c r="E34" s="72">
        <v>3.017421872168586E-2</v>
      </c>
      <c r="F34" s="72">
        <v>1.151365472260117E-2</v>
      </c>
      <c r="G34" s="72">
        <v>-1.4358065602442242E-2</v>
      </c>
      <c r="H34" s="72">
        <v>-1.6561193966521434E-2</v>
      </c>
      <c r="I34" s="72">
        <v>-1.2365952767558044E-2</v>
      </c>
    </row>
    <row r="35" spans="1:9" x14ac:dyDescent="0.3">
      <c r="A35" s="3">
        <v>44105</v>
      </c>
      <c r="B35" s="72">
        <v>0.12179322945523563</v>
      </c>
      <c r="C35" s="72">
        <v>6.8563228382693742E-2</v>
      </c>
      <c r="D35" s="72">
        <v>0.16838647671725127</v>
      </c>
      <c r="E35" s="72">
        <v>0.17962978296519638</v>
      </c>
      <c r="F35" s="72">
        <v>0.2059208270167241</v>
      </c>
      <c r="G35" s="72">
        <v>2.2111280132323392E-2</v>
      </c>
      <c r="H35" s="72">
        <v>0.11920607919276435</v>
      </c>
      <c r="I35" s="72">
        <v>3.4503330382600818E-2</v>
      </c>
    </row>
    <row r="36" spans="1:9" x14ac:dyDescent="0.3">
      <c r="A36" s="3">
        <v>44136</v>
      </c>
      <c r="B36" s="72">
        <v>4.8633484338081248E-2</v>
      </c>
      <c r="C36" s="72">
        <v>0.1136764778306277</v>
      </c>
      <c r="D36" s="72">
        <v>3.3425367062678957E-2</v>
      </c>
      <c r="E36" s="72">
        <v>5.1846967006093534E-3</v>
      </c>
      <c r="F36" s="72">
        <v>9.2069061742960021E-2</v>
      </c>
      <c r="G36" s="72">
        <v>0.12027722602272395</v>
      </c>
      <c r="H36" s="72">
        <v>0.13189266500032254</v>
      </c>
      <c r="I36" s="72">
        <v>0.10790441383359878</v>
      </c>
    </row>
    <row r="37" spans="1:9" x14ac:dyDescent="0.3">
      <c r="A37" s="3">
        <v>44166</v>
      </c>
      <c r="B37" s="72">
        <v>9.6435969496627527E-2</v>
      </c>
      <c r="C37" s="72">
        <v>-1.2133918198959499E-2</v>
      </c>
      <c r="D37" s="72">
        <v>-5.2619906703623286E-2</v>
      </c>
      <c r="E37" s="72">
        <v>1.8595090173942432E-2</v>
      </c>
      <c r="F37" s="72">
        <v>-5.7354032669210658E-2</v>
      </c>
      <c r="G37" s="72">
        <v>8.5108746538666097E-2</v>
      </c>
      <c r="H37" s="72">
        <v>2.6533046716679193E-2</v>
      </c>
      <c r="I37" s="72">
        <v>7.5194853763625974E-2</v>
      </c>
    </row>
    <row r="38" spans="1:9" x14ac:dyDescent="0.3">
      <c r="A38" s="3">
        <v>44197</v>
      </c>
      <c r="B38" s="72">
        <v>7.3666805020052711E-3</v>
      </c>
      <c r="C38" s="72">
        <v>-5.3012757793525038E-2</v>
      </c>
      <c r="D38" s="72">
        <v>-8.5675517261771215E-3</v>
      </c>
      <c r="E38" s="72">
        <v>-2.234949529435467E-2</v>
      </c>
      <c r="F38" s="72">
        <v>0.10588714334572075</v>
      </c>
      <c r="G38" s="72">
        <v>-2.704376011262485E-2</v>
      </c>
      <c r="H38" s="72">
        <v>-6.5814204470237794E-2</v>
      </c>
      <c r="I38" s="72">
        <v>-2.5142256875111662E-2</v>
      </c>
    </row>
    <row r="39" spans="1:9" x14ac:dyDescent="0.3">
      <c r="A39" s="3">
        <v>44228</v>
      </c>
      <c r="B39" s="72">
        <v>0.1379096242801254</v>
      </c>
      <c r="C39" s="72">
        <v>0.15161786711416997</v>
      </c>
      <c r="D39" s="72">
        <v>7.7562392276593825E-2</v>
      </c>
      <c r="E39" s="72">
        <v>0.11680085993733665</v>
      </c>
      <c r="F39" s="72">
        <v>0.23229039098690632</v>
      </c>
      <c r="G39" s="72">
        <v>5.1440590363748762E-2</v>
      </c>
      <c r="H39" s="72">
        <v>0.16034848238340244</v>
      </c>
      <c r="I39" s="72">
        <v>6.3546352203318529E-2</v>
      </c>
    </row>
    <row r="40" spans="1:9" x14ac:dyDescent="0.3">
      <c r="A40" s="3">
        <v>44256</v>
      </c>
      <c r="B40" s="72">
        <v>9.7010989612413834E-2</v>
      </c>
      <c r="C40" s="72">
        <v>0.1060079208559855</v>
      </c>
      <c r="D40" s="72">
        <v>9.3593596010594138E-2</v>
      </c>
      <c r="E40" s="72">
        <v>0.12155411351566502</v>
      </c>
      <c r="F40" s="72">
        <v>7.4927385480584419E-2</v>
      </c>
      <c r="G40" s="72">
        <v>5.3653715339270847E-3</v>
      </c>
      <c r="H40" s="72">
        <v>0.14743651219129164</v>
      </c>
      <c r="I40" s="72">
        <v>1.1057650661224253E-2</v>
      </c>
    </row>
    <row r="41" spans="1:9" x14ac:dyDescent="0.3">
      <c r="A41" s="3">
        <v>44287</v>
      </c>
      <c r="B41" s="72">
        <v>-7.0552979737044733E-2</v>
      </c>
      <c r="C41" s="72">
        <v>-5.4213765128420376E-2</v>
      </c>
      <c r="D41" s="72">
        <v>-3.2820744613406322E-3</v>
      </c>
      <c r="E41" s="72">
        <v>4.2116573688953367E-3</v>
      </c>
      <c r="F41" s="72">
        <v>-3.1859528977469145E-2</v>
      </c>
      <c r="G41" s="72">
        <v>1.4871770314388884E-2</v>
      </c>
      <c r="H41" s="72">
        <v>-7.2306274605925105E-2</v>
      </c>
      <c r="I41" s="72">
        <v>-4.0652803361879413E-3</v>
      </c>
    </row>
    <row r="42" spans="1:9" x14ac:dyDescent="0.3">
      <c r="A42" s="3">
        <v>44317</v>
      </c>
      <c r="B42" s="72">
        <v>6.6098050612343945E-2</v>
      </c>
      <c r="C42" s="72">
        <v>-1.1984549607005408E-2</v>
      </c>
      <c r="D42" s="72">
        <v>5.3414293814640197E-2</v>
      </c>
      <c r="E42" s="72">
        <v>5.5845322908621424E-2</v>
      </c>
      <c r="F42" s="72">
        <v>1.5223433559197927E-2</v>
      </c>
      <c r="G42" s="72">
        <v>5.8563253538156217E-2</v>
      </c>
      <c r="H42" s="72">
        <v>0.29814857540244316</v>
      </c>
      <c r="I42" s="72">
        <v>6.3018355916596255E-2</v>
      </c>
    </row>
    <row r="43" spans="1:9" x14ac:dyDescent="0.3">
      <c r="A43" s="3">
        <v>44348</v>
      </c>
      <c r="B43" s="72">
        <v>1.0086136190154648E-2</v>
      </c>
      <c r="C43" s="72">
        <v>-2.6651001620511057E-3</v>
      </c>
      <c r="D43" s="72">
        <v>1.4372230581146903E-2</v>
      </c>
      <c r="E43" s="72">
        <v>4.1507251297443093E-2</v>
      </c>
      <c r="F43" s="72">
        <v>7.1918912147003289E-4</v>
      </c>
      <c r="G43" s="72">
        <v>4.9598137176934416E-3</v>
      </c>
      <c r="H43" s="72">
        <v>6.2157325203918735E-2</v>
      </c>
      <c r="I43" s="72">
        <v>8.8614729280211049E-3</v>
      </c>
    </row>
    <row r="44" spans="1:9" x14ac:dyDescent="0.3">
      <c r="A44" s="3">
        <v>44378</v>
      </c>
      <c r="B44" s="72">
        <v>0.11728442179331458</v>
      </c>
      <c r="C44" s="72">
        <v>2.729749469301955E-2</v>
      </c>
      <c r="D44" s="72">
        <v>0.17248744560617887</v>
      </c>
      <c r="E44" s="72">
        <v>0.1881025608735753</v>
      </c>
      <c r="F44" s="72">
        <v>0.13362115664805413</v>
      </c>
      <c r="G44" s="72">
        <v>4.6403096311036021E-2</v>
      </c>
      <c r="H44" s="72">
        <v>0.18089187240299809</v>
      </c>
      <c r="I44" s="72">
        <v>2.6393789574956864E-3</v>
      </c>
    </row>
    <row r="45" spans="1:9" x14ac:dyDescent="0.3">
      <c r="A45" s="3">
        <v>44409</v>
      </c>
      <c r="B45" s="72">
        <v>2.7604015781834412E-2</v>
      </c>
      <c r="C45" s="72">
        <v>2.9222104153048688E-3</v>
      </c>
      <c r="D45" s="72">
        <v>7.9461760786959604E-3</v>
      </c>
      <c r="E45" s="72">
        <v>2.3793412262592181E-2</v>
      </c>
      <c r="F45" s="72">
        <v>3.751776172690379E-3</v>
      </c>
      <c r="G45" s="72">
        <v>-1.8889228529284701E-4</v>
      </c>
      <c r="H45" s="72">
        <v>2.4412236928675061E-2</v>
      </c>
      <c r="I45" s="72">
        <v>8.3291106904846743E-2</v>
      </c>
    </row>
    <row r="46" spans="1:9" x14ac:dyDescent="0.3">
      <c r="A46" s="3">
        <v>44440</v>
      </c>
      <c r="B46" s="72">
        <v>-5.2454550223403361E-2</v>
      </c>
      <c r="C46" s="72">
        <v>2.1461101465848922E-2</v>
      </c>
      <c r="D46" s="72">
        <v>-6.8025393887365948E-2</v>
      </c>
      <c r="E46" s="72">
        <v>-5.0787051635016817E-2</v>
      </c>
      <c r="F46" s="72">
        <v>-4.2090734265299377E-2</v>
      </c>
      <c r="G46" s="72">
        <v>-2.9921776018290751E-2</v>
      </c>
      <c r="H46" s="72">
        <v>-0.13203608383830262</v>
      </c>
      <c r="I46" s="72">
        <v>2.7969954705587375E-2</v>
      </c>
    </row>
    <row r="47" spans="1:9" x14ac:dyDescent="0.3">
      <c r="A47" s="3">
        <v>44470</v>
      </c>
      <c r="B47" s="72">
        <v>3.1927572294178967E-2</v>
      </c>
      <c r="C47" s="72">
        <v>-9.2568281829553036E-3</v>
      </c>
      <c r="D47" s="72">
        <v>3.4398183791790687E-2</v>
      </c>
      <c r="E47" s="72">
        <v>1.1428613408640098E-2</v>
      </c>
      <c r="F47" s="72">
        <v>6.4784864572070819E-2</v>
      </c>
      <c r="G47" s="72">
        <v>-4.2800665546700915E-2</v>
      </c>
      <c r="H47" s="72">
        <v>-4.7857332556553922E-3</v>
      </c>
      <c r="I47" s="72">
        <v>3.0320398416034326E-3</v>
      </c>
    </row>
    <row r="48" spans="1:9" x14ac:dyDescent="0.3">
      <c r="A48" s="3">
        <v>44501</v>
      </c>
      <c r="B48" s="72">
        <v>-2.6849970729492887E-2</v>
      </c>
      <c r="C48" s="72">
        <v>-9.2616887731454059E-2</v>
      </c>
      <c r="D48" s="72">
        <v>-2.0347896175628283E-2</v>
      </c>
      <c r="E48" s="72">
        <v>-7.7534292685663586E-2</v>
      </c>
      <c r="F48" s="72">
        <v>-2.4670395107844242E-2</v>
      </c>
      <c r="G48" s="72">
        <v>-7.9240778801362904E-2</v>
      </c>
      <c r="H48" s="72">
        <v>3.200531412915146E-2</v>
      </c>
      <c r="I48" s="72">
        <v>-3.9737108556706278E-2</v>
      </c>
    </row>
    <row r="49" spans="1:9" x14ac:dyDescent="0.3">
      <c r="A49" s="3">
        <v>44531</v>
      </c>
      <c r="B49" s="72">
        <v>2.0939437024906363E-2</v>
      </c>
      <c r="C49" s="72">
        <v>3.3350375449718327E-2</v>
      </c>
      <c r="D49" s="72">
        <v>-3.1387532698520071E-2</v>
      </c>
      <c r="E49" s="72">
        <v>7.7117968416841433E-3</v>
      </c>
      <c r="F49" s="72">
        <v>4.9423710353520535E-2</v>
      </c>
      <c r="G49" s="72">
        <v>2.5278212338095091E-2</v>
      </c>
      <c r="H49" s="72">
        <v>-9.3539908817104958E-2</v>
      </c>
      <c r="I49" s="72">
        <v>2.1601379402150078E-2</v>
      </c>
    </row>
    <row r="50" spans="1:9" x14ac:dyDescent="0.3">
      <c r="A50" s="3">
        <v>44562</v>
      </c>
      <c r="B50" s="72">
        <v>-5.0613726051179975E-2</v>
      </c>
      <c r="C50" s="72">
        <v>-0.10625043403299718</v>
      </c>
      <c r="D50" s="72">
        <v>3.1103269677889452E-2</v>
      </c>
      <c r="E50" s="72">
        <v>-3.3262405120008831E-2</v>
      </c>
      <c r="F50" s="72">
        <v>-2.7108550065736405E-2</v>
      </c>
      <c r="G50" s="72">
        <v>-4.4277015776957316E-3</v>
      </c>
      <c r="H50" s="72">
        <v>-2.6371503220850554E-2</v>
      </c>
      <c r="I50" s="72">
        <v>-8.1865530444799898E-4</v>
      </c>
    </row>
    <row r="51" spans="1:9" x14ac:dyDescent="0.3">
      <c r="A51" s="3">
        <v>44593</v>
      </c>
      <c r="B51" s="72">
        <v>-9.4162040682445228E-2</v>
      </c>
      <c r="C51" s="72">
        <v>6.0638377102577041E-3</v>
      </c>
      <c r="D51" s="72">
        <v>-8.9937023306588995E-2</v>
      </c>
      <c r="E51" s="72">
        <v>-0.15011936851208521</v>
      </c>
      <c r="F51" s="72">
        <v>-0.1501330014726999</v>
      </c>
      <c r="G51" s="72">
        <v>-0.19137057868213156</v>
      </c>
      <c r="H51" s="72">
        <v>-0.22705750018957771</v>
      </c>
      <c r="I51" s="72">
        <v>-3.199154972838985E-2</v>
      </c>
    </row>
    <row r="52" spans="1:9" x14ac:dyDescent="0.3">
      <c r="A52" s="3">
        <v>44621</v>
      </c>
      <c r="B52" s="72">
        <v>5.2239204408917944E-3</v>
      </c>
      <c r="C52" s="72">
        <v>-1.4005532703102262E-2</v>
      </c>
      <c r="D52" s="72">
        <v>2.9338327401571558E-2</v>
      </c>
      <c r="E52" s="72">
        <v>-4.8909431437297909E-2</v>
      </c>
      <c r="F52" s="72">
        <v>-0.1577695837129075</v>
      </c>
      <c r="G52" s="72">
        <v>1.8632453572831852E-2</v>
      </c>
      <c r="H52" s="72">
        <v>5.6421604635023097E-2</v>
      </c>
      <c r="I52" s="72">
        <v>3.9168815295028442E-2</v>
      </c>
    </row>
    <row r="53" spans="1:9" x14ac:dyDescent="0.3">
      <c r="A53" s="3">
        <v>44652</v>
      </c>
      <c r="B53" s="72">
        <v>4.2244465937725994E-3</v>
      </c>
      <c r="C53" s="72">
        <v>7.5661524666858382E-2</v>
      </c>
      <c r="D53" s="72">
        <v>7.9300476354346505E-2</v>
      </c>
      <c r="E53" s="72">
        <v>0.23920189874170084</v>
      </c>
      <c r="F53" s="72">
        <v>8.5038697754933057E-2</v>
      </c>
      <c r="G53" s="72">
        <v>6.0872741381590496E-2</v>
      </c>
      <c r="H53" s="72">
        <v>-7.1462858450494396E-2</v>
      </c>
      <c r="I53" s="72">
        <v>-2.0956942949737416E-2</v>
      </c>
    </row>
    <row r="54" spans="1:9" x14ac:dyDescent="0.3">
      <c r="A54" s="3">
        <v>44682</v>
      </c>
      <c r="B54" s="72">
        <v>-8.621023676148272E-2</v>
      </c>
      <c r="C54" s="72">
        <v>-0.15875780040722415</v>
      </c>
      <c r="D54" s="72">
        <v>-3.0331849564952728E-2</v>
      </c>
      <c r="E54" s="72">
        <v>-7.55132492629681E-3</v>
      </c>
      <c r="F54" s="72">
        <v>-0.10541924069219295</v>
      </c>
      <c r="G54" s="72">
        <v>-9.4392498184191834E-2</v>
      </c>
      <c r="H54" s="72">
        <v>4.1758587422235302E-3</v>
      </c>
      <c r="I54" s="72">
        <v>-3.0756034692165313E-2</v>
      </c>
    </row>
    <row r="55" spans="1:9" x14ac:dyDescent="0.3">
      <c r="A55" s="3">
        <v>44713</v>
      </c>
      <c r="B55" s="72">
        <v>-8.1362964923200803E-2</v>
      </c>
      <c r="C55" s="72">
        <v>-0.15136565114650347</v>
      </c>
      <c r="D55" s="72">
        <v>-3.5394324322517823E-2</v>
      </c>
      <c r="E55" s="72">
        <v>-1.747721725773321E-2</v>
      </c>
      <c r="F55" s="72">
        <v>-0.12185536384483919</v>
      </c>
      <c r="G55" s="72">
        <v>-7.324832112186816E-2</v>
      </c>
      <c r="H55" s="72">
        <v>-5.4862165119404199E-2</v>
      </c>
      <c r="I55" s="72">
        <v>-4.9712428040201311E-2</v>
      </c>
    </row>
    <row r="56" spans="1:9" x14ac:dyDescent="0.3">
      <c r="A56" s="3">
        <v>44743</v>
      </c>
      <c r="B56" s="72">
        <v>0.15460151228228783</v>
      </c>
      <c r="C56" s="72">
        <v>7.537806244613153E-2</v>
      </c>
      <c r="D56" s="72">
        <v>4.8499487833876483E-2</v>
      </c>
      <c r="E56" s="72">
        <v>3.1989684082340077E-2</v>
      </c>
      <c r="F56" s="72">
        <v>0.1717591477025516</v>
      </c>
      <c r="G56" s="72">
        <v>7.4883202328545312E-2</v>
      </c>
      <c r="H56" s="72">
        <v>5.1477735608791098E-2</v>
      </c>
      <c r="I56" s="72">
        <v>8.3719949376114669E-2</v>
      </c>
    </row>
    <row r="57" spans="1:9" x14ac:dyDescent="0.3">
      <c r="A57" s="3">
        <v>44774</v>
      </c>
      <c r="B57" s="72">
        <v>2.0125303383576942E-2</v>
      </c>
      <c r="C57" s="72">
        <v>7.6289100465487245E-2</v>
      </c>
      <c r="D57" s="72">
        <v>3.1943716358636076E-2</v>
      </c>
      <c r="E57" s="72">
        <v>9.2808783732390807E-2</v>
      </c>
      <c r="F57" s="72">
        <v>8.1413400343121806E-2</v>
      </c>
      <c r="G57" s="72">
        <v>3.7931927139044662E-2</v>
      </c>
      <c r="H57" s="72">
        <v>6.5392712028193065E-2</v>
      </c>
      <c r="I57" s="72">
        <v>3.4430258842415642E-2</v>
      </c>
    </row>
    <row r="58" spans="1:9" x14ac:dyDescent="0.3">
      <c r="A58" s="3">
        <v>44805</v>
      </c>
      <c r="B58" s="72">
        <v>-5.9674885751495953E-2</v>
      </c>
      <c r="C58" s="72">
        <v>-4.8262286131325188E-2</v>
      </c>
      <c r="D58" s="72">
        <v>4.9189703121778887E-2</v>
      </c>
      <c r="E58" s="72">
        <v>0.22612992243773805</v>
      </c>
      <c r="F58" s="72">
        <v>-2.2210423857648966E-2</v>
      </c>
      <c r="G58" s="72">
        <v>3.9741648402461895E-2</v>
      </c>
      <c r="H58" s="72">
        <v>0.22490979537427014</v>
      </c>
      <c r="I58" s="72">
        <v>-3.8161389668162661E-2</v>
      </c>
    </row>
    <row r="59" spans="1:9" x14ac:dyDescent="0.3">
      <c r="A59" s="3">
        <v>44835</v>
      </c>
      <c r="B59" s="72">
        <v>7.0939266302250156E-2</v>
      </c>
      <c r="C59" s="72">
        <v>7.8050107042159284E-2</v>
      </c>
      <c r="D59" s="72">
        <v>-1.0549459881654786E-2</v>
      </c>
      <c r="E59" s="72">
        <v>3.3096409134009221E-2</v>
      </c>
      <c r="F59" s="72">
        <v>3.2597533635172267E-2</v>
      </c>
      <c r="G59" s="72">
        <v>-1.8491142356418259E-3</v>
      </c>
      <c r="H59" s="72">
        <v>-5.6605535024185999E-2</v>
      </c>
      <c r="I59" s="72">
        <v>5.2301286045180168E-2</v>
      </c>
    </row>
    <row r="60" spans="1:9" x14ac:dyDescent="0.3">
      <c r="A60" s="3">
        <v>44866</v>
      </c>
      <c r="B60" s="72">
        <v>1.2777328738988968E-2</v>
      </c>
      <c r="C60" s="72">
        <v>-1.5106571527300834E-2</v>
      </c>
      <c r="D60" s="72">
        <v>8.1544409909916249E-4</v>
      </c>
      <c r="E60" s="72">
        <v>4.6200152808605115E-2</v>
      </c>
      <c r="F60" s="72">
        <v>2.0415831918698269E-2</v>
      </c>
      <c r="G60" s="72">
        <v>7.0929971648132126E-2</v>
      </c>
      <c r="H60" s="72">
        <v>0.16509743686626666</v>
      </c>
      <c r="I60" s="72">
        <v>1.8563920304273659E-2</v>
      </c>
    </row>
  </sheetData>
  <mergeCells count="1">
    <mergeCell ref="K5:O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1" sqref="I1"/>
    </sheetView>
  </sheetViews>
  <sheetFormatPr defaultRowHeight="14.4" x14ac:dyDescent="0.3"/>
  <cols>
    <col min="1" max="1" width="15.21875" customWidth="1"/>
    <col min="2" max="2" width="16.88671875" customWidth="1"/>
    <col min="5" max="5" width="21" customWidth="1"/>
    <col min="6" max="7" width="11.88671875" customWidth="1"/>
    <col min="8" max="8" width="12" customWidth="1"/>
  </cols>
  <sheetData>
    <row r="1" spans="1:9" x14ac:dyDescent="0.3">
      <c r="A1" s="91" t="s">
        <v>18</v>
      </c>
      <c r="B1" s="91"/>
      <c r="E1" s="83" t="s">
        <v>73</v>
      </c>
      <c r="F1" s="83"/>
      <c r="G1" s="83"/>
      <c r="H1" s="83"/>
    </row>
    <row r="2" spans="1:9" ht="15" thickBot="1" x14ac:dyDescent="0.35">
      <c r="E2" s="83"/>
      <c r="F2" s="83"/>
      <c r="G2" s="83"/>
      <c r="H2" s="83"/>
    </row>
    <row r="3" spans="1:9" x14ac:dyDescent="0.3">
      <c r="A3" s="7" t="s">
        <v>19</v>
      </c>
      <c r="B3" s="7"/>
      <c r="E3" s="83"/>
      <c r="F3" s="83"/>
      <c r="G3" s="83"/>
      <c r="H3" s="83"/>
    </row>
    <row r="4" spans="1:9" x14ac:dyDescent="0.3">
      <c r="A4" s="4" t="s">
        <v>20</v>
      </c>
      <c r="B4" s="4">
        <v>0.65547444942093047</v>
      </c>
      <c r="E4" s="93" t="s">
        <v>1</v>
      </c>
      <c r="F4" s="93"/>
      <c r="G4" s="94">
        <f>B18</f>
        <v>0.98955891840851318</v>
      </c>
      <c r="H4" s="94"/>
    </row>
    <row r="5" spans="1:9" x14ac:dyDescent="0.3">
      <c r="A5" s="4" t="s">
        <v>21</v>
      </c>
      <c r="B5" s="4">
        <v>0.4296467538436719</v>
      </c>
    </row>
    <row r="6" spans="1:9" x14ac:dyDescent="0.3">
      <c r="A6" s="4" t="s">
        <v>22</v>
      </c>
      <c r="B6" s="4">
        <v>0.41964055654268367</v>
      </c>
      <c r="E6" s="92" t="s">
        <v>71</v>
      </c>
      <c r="F6" s="92"/>
      <c r="G6" s="92"/>
      <c r="H6" s="92"/>
    </row>
    <row r="7" spans="1:9" x14ac:dyDescent="0.3">
      <c r="A7" s="4" t="s">
        <v>23</v>
      </c>
      <c r="B7" s="4">
        <v>6.6196332033327698E-2</v>
      </c>
      <c r="E7" s="92"/>
      <c r="F7" s="92"/>
      <c r="G7" s="92"/>
      <c r="H7" s="92"/>
    </row>
    <row r="8" spans="1:9" ht="15" thickBot="1" x14ac:dyDescent="0.35">
      <c r="A8" s="5" t="s">
        <v>24</v>
      </c>
      <c r="B8" s="5">
        <v>59</v>
      </c>
      <c r="E8" s="92"/>
      <c r="F8" s="92"/>
      <c r="G8" s="92"/>
      <c r="H8" s="92"/>
    </row>
    <row r="10" spans="1:9" ht="15" thickBot="1" x14ac:dyDescent="0.35">
      <c r="A10" t="s">
        <v>25</v>
      </c>
    </row>
    <row r="11" spans="1:9" x14ac:dyDescent="0.3">
      <c r="A11" s="6"/>
      <c r="B11" s="6" t="s">
        <v>30</v>
      </c>
      <c r="C11" s="6" t="s">
        <v>31</v>
      </c>
      <c r="D11" s="6" t="s">
        <v>32</v>
      </c>
      <c r="E11" s="6" t="s">
        <v>33</v>
      </c>
      <c r="F11" s="6" t="s">
        <v>34</v>
      </c>
    </row>
    <row r="12" spans="1:9" x14ac:dyDescent="0.3">
      <c r="A12" s="4" t="s">
        <v>26</v>
      </c>
      <c r="B12" s="4">
        <v>1</v>
      </c>
      <c r="C12" s="4">
        <v>0.18815264340036877</v>
      </c>
      <c r="D12" s="4">
        <v>0.18815264340036877</v>
      </c>
      <c r="E12" s="4">
        <v>42.938065372870462</v>
      </c>
      <c r="F12" s="4">
        <v>1.7634066870014386E-8</v>
      </c>
    </row>
    <row r="13" spans="1:9" x14ac:dyDescent="0.3">
      <c r="A13" s="4" t="s">
        <v>27</v>
      </c>
      <c r="B13" s="4">
        <v>57</v>
      </c>
      <c r="C13" s="4">
        <v>0.24977139935599432</v>
      </c>
      <c r="D13" s="4">
        <v>4.3819543746665673E-3</v>
      </c>
      <c r="E13" s="4"/>
      <c r="F13" s="4"/>
    </row>
    <row r="14" spans="1:9" ht="15" thickBot="1" x14ac:dyDescent="0.35">
      <c r="A14" s="5" t="s">
        <v>28</v>
      </c>
      <c r="B14" s="5">
        <v>58</v>
      </c>
      <c r="C14" s="5">
        <v>0.4379240427563631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35</v>
      </c>
      <c r="C16" s="6" t="s">
        <v>23</v>
      </c>
      <c r="D16" s="6" t="s">
        <v>36</v>
      </c>
      <c r="E16" s="6" t="s">
        <v>37</v>
      </c>
      <c r="F16" s="6" t="s">
        <v>38</v>
      </c>
      <c r="G16" s="6" t="s">
        <v>39</v>
      </c>
      <c r="H16" s="6" t="s">
        <v>40</v>
      </c>
      <c r="I16" s="6" t="s">
        <v>41</v>
      </c>
    </row>
    <row r="17" spans="1:9" x14ac:dyDescent="0.3">
      <c r="A17" s="4" t="s">
        <v>29</v>
      </c>
      <c r="B17" s="4">
        <v>-5.3598784626835531E-3</v>
      </c>
      <c r="C17" s="4">
        <v>8.7344568524517305E-3</v>
      </c>
      <c r="D17" s="4">
        <v>-0.61364759746669928</v>
      </c>
      <c r="E17" s="4">
        <v>0.54188949352544147</v>
      </c>
      <c r="F17" s="4">
        <v>-2.2850326615385788E-2</v>
      </c>
      <c r="G17" s="4">
        <v>1.2130569690018682E-2</v>
      </c>
      <c r="H17" s="4">
        <v>-2.2850326615385788E-2</v>
      </c>
      <c r="I17" s="4">
        <v>1.2130569690018682E-2</v>
      </c>
    </row>
    <row r="18" spans="1:9" ht="15" thickBot="1" x14ac:dyDescent="0.35">
      <c r="A18" s="5" t="s">
        <v>12</v>
      </c>
      <c r="B18" s="8">
        <v>0.98955891840851318</v>
      </c>
      <c r="C18" s="5">
        <v>0.15101511607568247</v>
      </c>
      <c r="D18" s="5">
        <v>6.552714351539402</v>
      </c>
      <c r="E18" s="8">
        <v>1.7634066870014386E-8</v>
      </c>
      <c r="F18" s="5">
        <v>0.68715636463613705</v>
      </c>
      <c r="G18" s="5">
        <v>1.2919614721808892</v>
      </c>
      <c r="H18" s="5">
        <v>0.68715636463613705</v>
      </c>
      <c r="I18" s="5">
        <v>1.2919614721808892</v>
      </c>
    </row>
  </sheetData>
  <mergeCells count="5">
    <mergeCell ref="E1:H3"/>
    <mergeCell ref="E4:F4"/>
    <mergeCell ref="G4:H4"/>
    <mergeCell ref="E6:H8"/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1" sqref="J1"/>
    </sheetView>
  </sheetViews>
  <sheetFormatPr defaultRowHeight="14.4" x14ac:dyDescent="0.3"/>
  <cols>
    <col min="1" max="1" width="15.6640625" customWidth="1"/>
    <col min="2" max="2" width="13.88671875" customWidth="1"/>
    <col min="6" max="6" width="15" customWidth="1"/>
    <col min="7" max="7" width="12.21875" customWidth="1"/>
    <col min="8" max="8" width="13.6640625" customWidth="1"/>
    <col min="9" max="9" width="12.44140625" customWidth="1"/>
  </cols>
  <sheetData>
    <row r="1" spans="1:9" x14ac:dyDescent="0.3">
      <c r="A1" s="91" t="s">
        <v>18</v>
      </c>
      <c r="B1" s="91"/>
      <c r="F1" s="83" t="s">
        <v>72</v>
      </c>
      <c r="G1" s="83"/>
      <c r="H1" s="83"/>
      <c r="I1" s="83"/>
    </row>
    <row r="2" spans="1:9" ht="15" thickBot="1" x14ac:dyDescent="0.35">
      <c r="F2" s="83"/>
      <c r="G2" s="83"/>
      <c r="H2" s="83"/>
      <c r="I2" s="83"/>
    </row>
    <row r="3" spans="1:9" x14ac:dyDescent="0.3">
      <c r="A3" s="7" t="s">
        <v>19</v>
      </c>
      <c r="B3" s="7"/>
      <c r="F3" s="83"/>
      <c r="G3" s="83"/>
      <c r="H3" s="83"/>
      <c r="I3" s="83"/>
    </row>
    <row r="4" spans="1:9" x14ac:dyDescent="0.3">
      <c r="A4" s="4" t="s">
        <v>20</v>
      </c>
      <c r="B4" s="4">
        <v>0.65790656658855784</v>
      </c>
      <c r="F4" s="93" t="s">
        <v>1</v>
      </c>
      <c r="G4" s="93"/>
      <c r="H4" s="94">
        <f>B18</f>
        <v>0.96909093077660335</v>
      </c>
      <c r="I4" s="94"/>
    </row>
    <row r="5" spans="1:9" x14ac:dyDescent="0.3">
      <c r="A5" s="4" t="s">
        <v>21</v>
      </c>
      <c r="B5" s="4">
        <v>0.43284105036034454</v>
      </c>
    </row>
    <row r="6" spans="1:9" x14ac:dyDescent="0.3">
      <c r="A6" s="4" t="s">
        <v>22</v>
      </c>
      <c r="B6" s="4">
        <v>0.4228908933491225</v>
      </c>
      <c r="F6" s="92" t="s">
        <v>71</v>
      </c>
      <c r="G6" s="92"/>
      <c r="H6" s="92"/>
      <c r="I6" s="92"/>
    </row>
    <row r="7" spans="1:9" x14ac:dyDescent="0.3">
      <c r="A7" s="4" t="s">
        <v>23</v>
      </c>
      <c r="B7" s="4">
        <v>6.4406363667258548E-2</v>
      </c>
      <c r="F7" s="92"/>
      <c r="G7" s="92"/>
      <c r="H7" s="92"/>
      <c r="I7" s="92"/>
    </row>
    <row r="8" spans="1:9" ht="15" thickBot="1" x14ac:dyDescent="0.35">
      <c r="A8" s="5" t="s">
        <v>24</v>
      </c>
      <c r="B8" s="5">
        <v>59</v>
      </c>
      <c r="F8" s="92"/>
      <c r="G8" s="92"/>
      <c r="H8" s="92"/>
      <c r="I8" s="92"/>
    </row>
    <row r="10" spans="1:9" ht="15" thickBot="1" x14ac:dyDescent="0.35">
      <c r="A10" t="s">
        <v>25</v>
      </c>
    </row>
    <row r="11" spans="1:9" x14ac:dyDescent="0.3">
      <c r="A11" s="6"/>
      <c r="B11" s="6" t="s">
        <v>30</v>
      </c>
      <c r="C11" s="6" t="s">
        <v>31</v>
      </c>
      <c r="D11" s="6" t="s">
        <v>32</v>
      </c>
      <c r="E11" s="6" t="s">
        <v>33</v>
      </c>
      <c r="F11" s="6" t="s">
        <v>34</v>
      </c>
    </row>
    <row r="12" spans="1:9" x14ac:dyDescent="0.3">
      <c r="A12" s="4" t="s">
        <v>26</v>
      </c>
      <c r="B12" s="4">
        <v>1</v>
      </c>
      <c r="C12" s="4">
        <v>0.18044966005188165</v>
      </c>
      <c r="D12" s="4">
        <v>0.18044966005188165</v>
      </c>
      <c r="E12" s="4">
        <v>43.500926655948845</v>
      </c>
      <c r="F12" s="4">
        <v>1.4974195414780558E-8</v>
      </c>
    </row>
    <row r="13" spans="1:9" x14ac:dyDescent="0.3">
      <c r="A13" s="4" t="s">
        <v>27</v>
      </c>
      <c r="B13" s="4">
        <v>57</v>
      </c>
      <c r="C13" s="4">
        <v>0.23644624180783216</v>
      </c>
      <c r="D13" s="4">
        <v>4.1481796808391612E-3</v>
      </c>
      <c r="E13" s="4"/>
      <c r="F13" s="4"/>
    </row>
    <row r="14" spans="1:9" ht="15" thickBot="1" x14ac:dyDescent="0.35">
      <c r="A14" s="5" t="s">
        <v>28</v>
      </c>
      <c r="B14" s="5">
        <v>58</v>
      </c>
      <c r="C14" s="5">
        <v>0.41689590185971381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35</v>
      </c>
      <c r="C16" s="6" t="s">
        <v>23</v>
      </c>
      <c r="D16" s="6" t="s">
        <v>36</v>
      </c>
      <c r="E16" s="6" t="s">
        <v>37</v>
      </c>
      <c r="F16" s="6" t="s">
        <v>38</v>
      </c>
      <c r="G16" s="6" t="s">
        <v>39</v>
      </c>
      <c r="H16" s="6" t="s">
        <v>40</v>
      </c>
      <c r="I16" s="6" t="s">
        <v>41</v>
      </c>
    </row>
    <row r="17" spans="1:9" x14ac:dyDescent="0.3">
      <c r="A17" s="4" t="s">
        <v>29</v>
      </c>
      <c r="B17" s="4">
        <v>-2.1745031450849731E-3</v>
      </c>
      <c r="C17" s="4">
        <v>8.4982745598616641E-3</v>
      </c>
      <c r="D17" s="4">
        <v>-0.25587584041534778</v>
      </c>
      <c r="E17" s="4">
        <v>0.79896787764930977</v>
      </c>
      <c r="F17" s="4">
        <v>-1.9192004414779435E-2</v>
      </c>
      <c r="G17" s="4">
        <v>1.4842998124609489E-2</v>
      </c>
      <c r="H17" s="4">
        <v>-1.9192004414779435E-2</v>
      </c>
      <c r="I17" s="4">
        <v>1.4842998124609489E-2</v>
      </c>
    </row>
    <row r="18" spans="1:9" ht="15" thickBot="1" x14ac:dyDescent="0.35">
      <c r="A18" s="5" t="s">
        <v>12</v>
      </c>
      <c r="B18" s="8">
        <v>0.96909093077660335</v>
      </c>
      <c r="C18" s="5">
        <v>0.14693162274197871</v>
      </c>
      <c r="D18" s="5">
        <v>6.5955232283685366</v>
      </c>
      <c r="E18" s="8">
        <v>1.4974195414780184E-8</v>
      </c>
      <c r="F18" s="5">
        <v>0.67486543135821409</v>
      </c>
      <c r="G18" s="5">
        <v>1.2633164301949926</v>
      </c>
      <c r="H18" s="5">
        <v>0.67486543135821409</v>
      </c>
      <c r="I18" s="5">
        <v>1.2633164301949926</v>
      </c>
    </row>
  </sheetData>
  <mergeCells count="5">
    <mergeCell ref="F1:I3"/>
    <mergeCell ref="F4:G4"/>
    <mergeCell ref="H4:I4"/>
    <mergeCell ref="F6:I8"/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1" sqref="J1"/>
    </sheetView>
  </sheetViews>
  <sheetFormatPr defaultRowHeight="14.4" x14ac:dyDescent="0.3"/>
  <cols>
    <col min="1" max="1" width="18.5546875" customWidth="1"/>
    <col min="2" max="2" width="13.33203125" customWidth="1"/>
    <col min="5" max="5" width="12.44140625" customWidth="1"/>
    <col min="6" max="6" width="12.33203125" customWidth="1"/>
    <col min="7" max="7" width="13.88671875" customWidth="1"/>
    <col min="8" max="8" width="12.77734375" customWidth="1"/>
    <col min="9" max="9" width="13.33203125" customWidth="1"/>
  </cols>
  <sheetData>
    <row r="1" spans="1:9" x14ac:dyDescent="0.3">
      <c r="A1" s="91" t="s">
        <v>18</v>
      </c>
      <c r="B1" s="91"/>
      <c r="F1" s="83" t="s">
        <v>74</v>
      </c>
      <c r="G1" s="83"/>
      <c r="H1" s="83"/>
      <c r="I1" s="83"/>
    </row>
    <row r="2" spans="1:9" ht="15" thickBot="1" x14ac:dyDescent="0.35">
      <c r="F2" s="83"/>
      <c r="G2" s="83"/>
      <c r="H2" s="83"/>
      <c r="I2" s="83"/>
    </row>
    <row r="3" spans="1:9" x14ac:dyDescent="0.3">
      <c r="A3" s="7" t="s">
        <v>19</v>
      </c>
      <c r="B3" s="7"/>
      <c r="F3" s="83"/>
      <c r="G3" s="83"/>
      <c r="H3" s="83"/>
      <c r="I3" s="83"/>
    </row>
    <row r="4" spans="1:9" x14ac:dyDescent="0.3">
      <c r="A4" s="4" t="s">
        <v>20</v>
      </c>
      <c r="B4" s="4">
        <v>0.48755244733294723</v>
      </c>
      <c r="F4" s="93" t="s">
        <v>1</v>
      </c>
      <c r="G4" s="93"/>
      <c r="H4" s="94">
        <f>B18</f>
        <v>0.78323618636707448</v>
      </c>
      <c r="I4" s="94"/>
    </row>
    <row r="5" spans="1:9" x14ac:dyDescent="0.3">
      <c r="A5" s="4" t="s">
        <v>21</v>
      </c>
      <c r="B5" s="4">
        <v>0.23770738890034629</v>
      </c>
    </row>
    <row r="6" spans="1:9" x14ac:dyDescent="0.3">
      <c r="A6" s="4" t="s">
        <v>22</v>
      </c>
      <c r="B6" s="4">
        <v>0.22433383431965059</v>
      </c>
      <c r="F6" s="92" t="s">
        <v>71</v>
      </c>
      <c r="G6" s="92"/>
      <c r="H6" s="92"/>
      <c r="I6" s="92"/>
    </row>
    <row r="7" spans="1:9" x14ac:dyDescent="0.3">
      <c r="A7" s="4" t="s">
        <v>23</v>
      </c>
      <c r="B7" s="4">
        <v>8.1434481489708707E-2</v>
      </c>
      <c r="F7" s="92"/>
      <c r="G7" s="92"/>
      <c r="H7" s="92"/>
      <c r="I7" s="92"/>
    </row>
    <row r="8" spans="1:9" ht="15" thickBot="1" x14ac:dyDescent="0.35">
      <c r="A8" s="5" t="s">
        <v>24</v>
      </c>
      <c r="B8" s="5">
        <v>59</v>
      </c>
      <c r="F8" s="92"/>
      <c r="G8" s="92"/>
      <c r="H8" s="92"/>
      <c r="I8" s="92"/>
    </row>
    <row r="10" spans="1:9" ht="15" thickBot="1" x14ac:dyDescent="0.35">
      <c r="A10" t="s">
        <v>25</v>
      </c>
    </row>
    <row r="11" spans="1:9" x14ac:dyDescent="0.3">
      <c r="A11" s="6"/>
      <c r="B11" s="6" t="s">
        <v>30</v>
      </c>
      <c r="C11" s="6" t="s">
        <v>31</v>
      </c>
      <c r="D11" s="6" t="s">
        <v>32</v>
      </c>
      <c r="E11" s="6" t="s">
        <v>33</v>
      </c>
      <c r="F11" s="6" t="s">
        <v>34</v>
      </c>
    </row>
    <row r="12" spans="1:9" x14ac:dyDescent="0.3">
      <c r="A12" s="4" t="s">
        <v>26</v>
      </c>
      <c r="B12" s="4">
        <v>1</v>
      </c>
      <c r="C12" s="4">
        <v>0.11787250088741624</v>
      </c>
      <c r="D12" s="4">
        <v>0.11787250088741624</v>
      </c>
      <c r="E12" s="4">
        <v>17.774435918739936</v>
      </c>
      <c r="F12" s="4">
        <v>8.9834522822355959E-5</v>
      </c>
    </row>
    <row r="13" spans="1:9" x14ac:dyDescent="0.3">
      <c r="A13" s="4" t="s">
        <v>27</v>
      </c>
      <c r="B13" s="4">
        <v>57</v>
      </c>
      <c r="C13" s="4">
        <v>0.3779997622033695</v>
      </c>
      <c r="D13" s="4">
        <v>6.6315747754977106E-3</v>
      </c>
      <c r="E13" s="4"/>
      <c r="F13" s="4"/>
    </row>
    <row r="14" spans="1:9" ht="15" thickBot="1" x14ac:dyDescent="0.35">
      <c r="A14" s="5" t="s">
        <v>28</v>
      </c>
      <c r="B14" s="5">
        <v>58</v>
      </c>
      <c r="C14" s="5">
        <v>0.49587226309078575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35</v>
      </c>
      <c r="C16" s="6" t="s">
        <v>23</v>
      </c>
      <c r="D16" s="6" t="s">
        <v>36</v>
      </c>
      <c r="E16" s="6" t="s">
        <v>37</v>
      </c>
      <c r="F16" s="6" t="s">
        <v>38</v>
      </c>
      <c r="G16" s="6" t="s">
        <v>39</v>
      </c>
      <c r="H16" s="6" t="s">
        <v>40</v>
      </c>
      <c r="I16" s="6" t="s">
        <v>41</v>
      </c>
    </row>
    <row r="17" spans="1:9" x14ac:dyDescent="0.3">
      <c r="A17" s="4" t="s">
        <v>29</v>
      </c>
      <c r="B17" s="4">
        <v>7.0704661304062683E-3</v>
      </c>
      <c r="C17" s="4">
        <v>1.0745096337294497E-2</v>
      </c>
      <c r="D17" s="4">
        <v>0.65801793752800708</v>
      </c>
      <c r="E17" s="4">
        <v>0.51317550844844428</v>
      </c>
      <c r="F17" s="4">
        <v>-1.4446218141780267E-2</v>
      </c>
      <c r="G17" s="4">
        <v>2.8587150402592805E-2</v>
      </c>
      <c r="H17" s="4">
        <v>-1.4446218141780267E-2</v>
      </c>
      <c r="I17" s="4">
        <v>2.8587150402592805E-2</v>
      </c>
    </row>
    <row r="18" spans="1:9" ht="15" thickBot="1" x14ac:dyDescent="0.35">
      <c r="A18" s="5" t="s">
        <v>12</v>
      </c>
      <c r="B18" s="8">
        <v>0.78323618636707448</v>
      </c>
      <c r="C18" s="5">
        <v>0.18577823418584302</v>
      </c>
      <c r="D18" s="5">
        <v>4.2159738992005122</v>
      </c>
      <c r="E18" s="8">
        <v>8.9834522822355281E-5</v>
      </c>
      <c r="F18" s="5">
        <v>0.41122168932184816</v>
      </c>
      <c r="G18" s="5">
        <v>1.1552506834123009</v>
      </c>
      <c r="H18" s="5">
        <v>0.41122168932184816</v>
      </c>
      <c r="I18" s="5">
        <v>1.1552506834123009</v>
      </c>
    </row>
  </sheetData>
  <mergeCells count="5">
    <mergeCell ref="A1:B1"/>
    <mergeCell ref="F1:I3"/>
    <mergeCell ref="F4:G4"/>
    <mergeCell ref="H4:I4"/>
    <mergeCell ref="F6:I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30" sqref="H30"/>
    </sheetView>
  </sheetViews>
  <sheetFormatPr defaultRowHeight="14.4" x14ac:dyDescent="0.3"/>
  <cols>
    <col min="1" max="1" width="15.109375" customWidth="1"/>
    <col min="2" max="2" width="13.33203125" customWidth="1"/>
    <col min="3" max="3" width="13.44140625" customWidth="1"/>
    <col min="4" max="4" width="12.33203125" customWidth="1"/>
    <col min="5" max="5" width="12.88671875" customWidth="1"/>
    <col min="6" max="6" width="15" customWidth="1"/>
    <col min="7" max="7" width="11.88671875" customWidth="1"/>
    <col min="8" max="8" width="14.77734375" customWidth="1"/>
    <col min="9" max="9" width="13.21875" customWidth="1"/>
  </cols>
  <sheetData>
    <row r="1" spans="1:9" x14ac:dyDescent="0.3">
      <c r="A1" s="91" t="s">
        <v>18</v>
      </c>
      <c r="B1" s="91"/>
      <c r="F1" s="83" t="s">
        <v>75</v>
      </c>
      <c r="G1" s="83"/>
      <c r="H1" s="83"/>
      <c r="I1" s="83"/>
    </row>
    <row r="2" spans="1:9" ht="15" thickBot="1" x14ac:dyDescent="0.35">
      <c r="F2" s="83"/>
      <c r="G2" s="83"/>
      <c r="H2" s="83"/>
      <c r="I2" s="83"/>
    </row>
    <row r="3" spans="1:9" x14ac:dyDescent="0.3">
      <c r="A3" s="7" t="s">
        <v>19</v>
      </c>
      <c r="B3" s="7"/>
      <c r="F3" s="83"/>
      <c r="G3" s="83"/>
      <c r="H3" s="83"/>
      <c r="I3" s="83"/>
    </row>
    <row r="4" spans="1:9" x14ac:dyDescent="0.3">
      <c r="A4" s="4" t="s">
        <v>20</v>
      </c>
      <c r="B4" s="4">
        <v>0.62791730202077256</v>
      </c>
      <c r="F4" s="93" t="s">
        <v>1</v>
      </c>
      <c r="G4" s="93"/>
      <c r="H4" s="94">
        <f>B18</f>
        <v>1.1488336427278341</v>
      </c>
      <c r="I4" s="94"/>
    </row>
    <row r="5" spans="1:9" x14ac:dyDescent="0.3">
      <c r="A5" s="4" t="s">
        <v>21</v>
      </c>
      <c r="B5" s="4">
        <v>0.3942801381770461</v>
      </c>
    </row>
    <row r="6" spans="1:9" x14ac:dyDescent="0.3">
      <c r="A6" s="4" t="s">
        <v>22</v>
      </c>
      <c r="B6" s="4">
        <v>0.38365347393453814</v>
      </c>
      <c r="F6" s="92" t="s">
        <v>71</v>
      </c>
      <c r="G6" s="92"/>
      <c r="H6" s="92"/>
      <c r="I6" s="92"/>
    </row>
    <row r="7" spans="1:9" x14ac:dyDescent="0.3">
      <c r="A7" s="4" t="s">
        <v>23</v>
      </c>
      <c r="B7" s="4">
        <v>8.2673567654229424E-2</v>
      </c>
      <c r="F7" s="92"/>
      <c r="G7" s="92"/>
      <c r="H7" s="92"/>
      <c r="I7" s="92"/>
    </row>
    <row r="8" spans="1:9" ht="15" thickBot="1" x14ac:dyDescent="0.35">
      <c r="A8" s="5" t="s">
        <v>24</v>
      </c>
      <c r="B8" s="5">
        <v>59</v>
      </c>
      <c r="F8" s="92"/>
      <c r="G8" s="92"/>
      <c r="H8" s="92"/>
      <c r="I8" s="92"/>
    </row>
    <row r="10" spans="1:9" ht="15" thickBot="1" x14ac:dyDescent="0.35">
      <c r="A10" t="s">
        <v>25</v>
      </c>
    </row>
    <row r="11" spans="1:9" x14ac:dyDescent="0.3">
      <c r="A11" s="6"/>
      <c r="B11" s="6" t="s">
        <v>30</v>
      </c>
      <c r="C11" s="6" t="s">
        <v>31</v>
      </c>
      <c r="D11" s="6" t="s">
        <v>32</v>
      </c>
      <c r="E11" s="6" t="s">
        <v>33</v>
      </c>
      <c r="F11" s="6" t="s">
        <v>34</v>
      </c>
    </row>
    <row r="12" spans="1:9" x14ac:dyDescent="0.3">
      <c r="A12" s="4" t="s">
        <v>26</v>
      </c>
      <c r="B12" s="4">
        <v>1</v>
      </c>
      <c r="C12" s="4">
        <v>0.25359535814157047</v>
      </c>
      <c r="D12" s="4">
        <v>0.25359535814157047</v>
      </c>
      <c r="E12" s="4">
        <v>37.102907288618113</v>
      </c>
      <c r="F12" s="4">
        <v>1.0192209205165625E-7</v>
      </c>
    </row>
    <row r="13" spans="1:9" x14ac:dyDescent="0.3">
      <c r="A13" s="4" t="s">
        <v>27</v>
      </c>
      <c r="B13" s="4">
        <v>57</v>
      </c>
      <c r="C13" s="4">
        <v>0.38959037095467158</v>
      </c>
      <c r="D13" s="4">
        <v>6.8349187886784487E-3</v>
      </c>
      <c r="E13" s="4"/>
      <c r="F13" s="4"/>
    </row>
    <row r="14" spans="1:9" ht="15" thickBot="1" x14ac:dyDescent="0.35">
      <c r="A14" s="5" t="s">
        <v>28</v>
      </c>
      <c r="B14" s="5">
        <v>58</v>
      </c>
      <c r="C14" s="5">
        <v>0.64318572909624205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35</v>
      </c>
      <c r="C16" s="6" t="s">
        <v>23</v>
      </c>
      <c r="D16" s="6" t="s">
        <v>36</v>
      </c>
      <c r="E16" s="6" t="s">
        <v>37</v>
      </c>
      <c r="F16" s="6" t="s">
        <v>38</v>
      </c>
      <c r="G16" s="6" t="s">
        <v>39</v>
      </c>
      <c r="H16" s="6" t="s">
        <v>40</v>
      </c>
      <c r="I16" s="6" t="s">
        <v>41</v>
      </c>
    </row>
    <row r="17" spans="1:9" x14ac:dyDescent="0.3">
      <c r="A17" s="4" t="s">
        <v>29</v>
      </c>
      <c r="B17" s="4">
        <v>5.912210773531431E-3</v>
      </c>
      <c r="C17" s="4">
        <v>1.0908590964686044E-2</v>
      </c>
      <c r="D17" s="4">
        <v>0.54197749211339952</v>
      </c>
      <c r="E17" s="4">
        <v>0.58994654959583004</v>
      </c>
      <c r="F17" s="4">
        <v>-1.593186584278633E-2</v>
      </c>
      <c r="G17" s="4">
        <v>2.7756287389849192E-2</v>
      </c>
      <c r="H17" s="4">
        <v>-1.593186584278633E-2</v>
      </c>
      <c r="I17" s="4">
        <v>2.7756287389849192E-2</v>
      </c>
    </row>
    <row r="18" spans="1:9" ht="15" thickBot="1" x14ac:dyDescent="0.35">
      <c r="A18" s="5" t="s">
        <v>12</v>
      </c>
      <c r="B18" s="8">
        <v>1.1488336427278341</v>
      </c>
      <c r="C18" s="5">
        <v>0.18860498810430271</v>
      </c>
      <c r="D18" s="5">
        <v>6.091215583823816</v>
      </c>
      <c r="E18" s="8">
        <v>1.0192209205165664E-7</v>
      </c>
      <c r="F18" s="5">
        <v>0.77115866859897675</v>
      </c>
      <c r="G18" s="5">
        <v>1.5265086168566913</v>
      </c>
      <c r="H18" s="5">
        <v>0.77115866859897675</v>
      </c>
      <c r="I18" s="5">
        <v>1.5265086168566913</v>
      </c>
    </row>
  </sheetData>
  <mergeCells count="5">
    <mergeCell ref="A1:B1"/>
    <mergeCell ref="F1:I3"/>
    <mergeCell ref="F4:G4"/>
    <mergeCell ref="H4:I4"/>
    <mergeCell ref="F6:I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1" sqref="J1"/>
    </sheetView>
  </sheetViews>
  <sheetFormatPr defaultRowHeight="14.4" x14ac:dyDescent="0.3"/>
  <cols>
    <col min="1" max="1" width="15.6640625" customWidth="1"/>
    <col min="2" max="2" width="13.33203125" customWidth="1"/>
    <col min="3" max="3" width="12.21875" customWidth="1"/>
    <col min="5" max="5" width="13.21875" customWidth="1"/>
    <col min="6" max="6" width="12" customWidth="1"/>
    <col min="7" max="7" width="12.21875" customWidth="1"/>
    <col min="8" max="8" width="11.77734375" customWidth="1"/>
    <col min="9" max="9" width="14.5546875" customWidth="1"/>
  </cols>
  <sheetData>
    <row r="1" spans="1:9" x14ac:dyDescent="0.3">
      <c r="A1" s="91" t="s">
        <v>18</v>
      </c>
      <c r="B1" s="91"/>
      <c r="F1" s="83" t="s">
        <v>78</v>
      </c>
      <c r="G1" s="83"/>
      <c r="H1" s="83"/>
      <c r="I1" s="83"/>
    </row>
    <row r="2" spans="1:9" ht="15" thickBot="1" x14ac:dyDescent="0.35">
      <c r="F2" s="83"/>
      <c r="G2" s="83"/>
      <c r="H2" s="83"/>
      <c r="I2" s="83"/>
    </row>
    <row r="3" spans="1:9" x14ac:dyDescent="0.3">
      <c r="A3" s="7" t="s">
        <v>19</v>
      </c>
      <c r="B3" s="7"/>
      <c r="F3" s="83"/>
      <c r="G3" s="83"/>
      <c r="H3" s="83"/>
      <c r="I3" s="83"/>
    </row>
    <row r="4" spans="1:9" x14ac:dyDescent="0.3">
      <c r="A4" s="4" t="s">
        <v>20</v>
      </c>
      <c r="B4" s="4">
        <v>0.72306928731743125</v>
      </c>
      <c r="F4" s="93" t="s">
        <v>1</v>
      </c>
      <c r="G4" s="93"/>
      <c r="H4" s="94">
        <f>B18</f>
        <v>1.0513750814173706</v>
      </c>
      <c r="I4" s="94"/>
    </row>
    <row r="5" spans="1:9" x14ac:dyDescent="0.3">
      <c r="A5" s="4" t="s">
        <v>21</v>
      </c>
      <c r="B5" s="4">
        <v>0.52282919426173791</v>
      </c>
    </row>
    <row r="6" spans="1:9" x14ac:dyDescent="0.3">
      <c r="A6" s="4" t="s">
        <v>22</v>
      </c>
      <c r="B6" s="4">
        <v>0.51445777661720704</v>
      </c>
      <c r="F6" s="92" t="s">
        <v>71</v>
      </c>
      <c r="G6" s="92"/>
      <c r="H6" s="92"/>
      <c r="I6" s="92"/>
    </row>
    <row r="7" spans="1:9" x14ac:dyDescent="0.3">
      <c r="A7" s="4" t="s">
        <v>23</v>
      </c>
      <c r="B7" s="4">
        <v>5.8316409102487914E-2</v>
      </c>
      <c r="F7" s="92"/>
      <c r="G7" s="92"/>
      <c r="H7" s="92"/>
      <c r="I7" s="92"/>
    </row>
    <row r="8" spans="1:9" ht="15" thickBot="1" x14ac:dyDescent="0.35">
      <c r="A8" s="5" t="s">
        <v>24</v>
      </c>
      <c r="B8" s="5">
        <v>59</v>
      </c>
      <c r="F8" s="92"/>
      <c r="G8" s="92"/>
      <c r="H8" s="92"/>
      <c r="I8" s="92"/>
    </row>
    <row r="10" spans="1:9" ht="15" thickBot="1" x14ac:dyDescent="0.35">
      <c r="A10" t="s">
        <v>25</v>
      </c>
    </row>
    <row r="11" spans="1:9" x14ac:dyDescent="0.3">
      <c r="A11" s="6"/>
      <c r="B11" s="6" t="s">
        <v>30</v>
      </c>
      <c r="C11" s="6" t="s">
        <v>31</v>
      </c>
      <c r="D11" s="6" t="s">
        <v>32</v>
      </c>
      <c r="E11" s="6" t="s">
        <v>33</v>
      </c>
      <c r="F11" s="6" t="s">
        <v>34</v>
      </c>
    </row>
    <row r="12" spans="1:9" x14ac:dyDescent="0.3">
      <c r="A12" s="4" t="s">
        <v>26</v>
      </c>
      <c r="B12" s="4">
        <v>1</v>
      </c>
      <c r="C12" s="4">
        <v>0.21239406109733491</v>
      </c>
      <c r="D12" s="4">
        <v>0.21239406109733491</v>
      </c>
      <c r="E12" s="4">
        <v>62.454080833406358</v>
      </c>
      <c r="F12" s="4">
        <v>9.9686996558351015E-11</v>
      </c>
    </row>
    <row r="13" spans="1:9" x14ac:dyDescent="0.3">
      <c r="A13" s="4" t="s">
        <v>27</v>
      </c>
      <c r="B13" s="4">
        <v>57</v>
      </c>
      <c r="C13" s="4">
        <v>0.19384580352469791</v>
      </c>
      <c r="D13" s="4">
        <v>3.4008035706087352E-3</v>
      </c>
      <c r="E13" s="4"/>
      <c r="F13" s="4"/>
    </row>
    <row r="14" spans="1:9" ht="15" thickBot="1" x14ac:dyDescent="0.35">
      <c r="A14" s="5" t="s">
        <v>28</v>
      </c>
      <c r="B14" s="5">
        <v>58</v>
      </c>
      <c r="C14" s="5">
        <v>0.40623986462203282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35</v>
      </c>
      <c r="C16" s="6" t="s">
        <v>23</v>
      </c>
      <c r="D16" s="6" t="s">
        <v>36</v>
      </c>
      <c r="E16" s="6" t="s">
        <v>37</v>
      </c>
      <c r="F16" s="6" t="s">
        <v>38</v>
      </c>
      <c r="G16" s="6" t="s">
        <v>39</v>
      </c>
      <c r="H16" s="6" t="s">
        <v>40</v>
      </c>
      <c r="I16" s="6" t="s">
        <v>41</v>
      </c>
    </row>
    <row r="17" spans="1:9" x14ac:dyDescent="0.3">
      <c r="A17" s="4" t="s">
        <v>29</v>
      </c>
      <c r="B17" s="4">
        <v>-2.4870402455880458E-3</v>
      </c>
      <c r="C17" s="4">
        <v>7.6947187774566847E-3</v>
      </c>
      <c r="D17" s="4">
        <v>-0.32321392340865779</v>
      </c>
      <c r="E17" s="4">
        <v>0.74771603213106586</v>
      </c>
      <c r="F17" s="4">
        <v>-1.7895448816402978E-2</v>
      </c>
      <c r="G17" s="4">
        <v>1.2921368325226886E-2</v>
      </c>
      <c r="H17" s="4">
        <v>-1.7895448816402978E-2</v>
      </c>
      <c r="I17" s="4">
        <v>1.2921368325226886E-2</v>
      </c>
    </row>
    <row r="18" spans="1:9" ht="15" thickBot="1" x14ac:dyDescent="0.35">
      <c r="A18" s="5" t="s">
        <v>12</v>
      </c>
      <c r="B18" s="8">
        <v>1.0513750814173706</v>
      </c>
      <c r="C18" s="5">
        <v>0.13303847840534927</v>
      </c>
      <c r="D18" s="5">
        <v>7.9027894337003817</v>
      </c>
      <c r="E18" s="8">
        <v>9.9686996558349942E-11</v>
      </c>
      <c r="F18" s="5">
        <v>0.78497012365402619</v>
      </c>
      <c r="G18" s="5">
        <v>1.3177800391807151</v>
      </c>
      <c r="H18" s="5">
        <v>0.78497012365402619</v>
      </c>
      <c r="I18" s="5">
        <v>1.3177800391807151</v>
      </c>
    </row>
  </sheetData>
  <mergeCells count="5">
    <mergeCell ref="F1:I3"/>
    <mergeCell ref="F4:G4"/>
    <mergeCell ref="H4:I4"/>
    <mergeCell ref="F6:I8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E26" sqref="E26"/>
    </sheetView>
  </sheetViews>
  <sheetFormatPr defaultRowHeight="14.4" x14ac:dyDescent="0.3"/>
  <cols>
    <col min="1" max="1" width="13.44140625" customWidth="1"/>
    <col min="2" max="2" width="13.6640625" customWidth="1"/>
    <col min="3" max="3" width="18.33203125" customWidth="1"/>
    <col min="6" max="6" width="8.88671875" customWidth="1"/>
  </cols>
  <sheetData>
    <row r="1" spans="1:11" x14ac:dyDescent="0.3">
      <c r="A1" s="2" t="s">
        <v>7</v>
      </c>
      <c r="B1" s="2" t="s">
        <v>8</v>
      </c>
      <c r="C1" s="2" t="s">
        <v>9</v>
      </c>
    </row>
    <row r="2" spans="1:11" ht="14.4" customHeight="1" x14ac:dyDescent="0.3">
      <c r="A2" s="3">
        <v>43070</v>
      </c>
      <c r="B2" s="1">
        <v>4239.3002930000002</v>
      </c>
      <c r="C2" s="72" t="s">
        <v>10</v>
      </c>
      <c r="E2" s="83" t="s">
        <v>175</v>
      </c>
      <c r="F2" s="83"/>
      <c r="G2" s="83"/>
      <c r="H2" s="83"/>
      <c r="I2" s="83"/>
      <c r="J2" s="83"/>
      <c r="K2" s="83"/>
    </row>
    <row r="3" spans="1:11" ht="14.4" customHeight="1" x14ac:dyDescent="0.3">
      <c r="A3" s="3">
        <v>43101</v>
      </c>
      <c r="B3" s="1">
        <v>4299.5454099999997</v>
      </c>
      <c r="C3" s="72">
        <f>LN(B3/B2)</f>
        <v>1.4111068116404998E-2</v>
      </c>
      <c r="E3" s="83"/>
      <c r="F3" s="83"/>
      <c r="G3" s="83"/>
      <c r="H3" s="83"/>
      <c r="I3" s="83"/>
      <c r="J3" s="83"/>
      <c r="K3" s="83"/>
    </row>
    <row r="4" spans="1:11" ht="14.4" customHeight="1" x14ac:dyDescent="0.3">
      <c r="A4" s="3">
        <v>43132</v>
      </c>
      <c r="B4" s="1">
        <v>4077.4052729999999</v>
      </c>
      <c r="C4" s="72">
        <f t="shared" ref="C4:C61" si="0">LN(B4/B3)</f>
        <v>-5.3048474900119214E-2</v>
      </c>
      <c r="E4" s="83"/>
      <c r="F4" s="83"/>
      <c r="G4" s="83"/>
      <c r="H4" s="83"/>
      <c r="I4" s="83"/>
      <c r="J4" s="83"/>
      <c r="K4" s="83"/>
    </row>
    <row r="5" spans="1:11" x14ac:dyDescent="0.3">
      <c r="A5" s="3">
        <v>43160</v>
      </c>
      <c r="B5" s="1">
        <v>3875.6743160000001</v>
      </c>
      <c r="C5" s="72">
        <f t="shared" si="0"/>
        <v>-5.074115890777979E-2</v>
      </c>
      <c r="E5" s="83"/>
      <c r="F5" s="83"/>
      <c r="G5" s="83"/>
      <c r="H5" s="83"/>
      <c r="I5" s="83"/>
      <c r="J5" s="83"/>
      <c r="K5" s="83"/>
    </row>
    <row r="6" spans="1:11" x14ac:dyDescent="0.3">
      <c r="A6" s="3">
        <v>43191</v>
      </c>
      <c r="B6" s="1">
        <v>4031.5351559999999</v>
      </c>
      <c r="C6" s="72">
        <f t="shared" si="0"/>
        <v>3.9427570733978408E-2</v>
      </c>
    </row>
    <row r="7" spans="1:11" x14ac:dyDescent="0.3">
      <c r="A7" s="3">
        <v>43221</v>
      </c>
      <c r="B7" s="1">
        <v>3674.4335940000001</v>
      </c>
      <c r="C7" s="72">
        <f t="shared" si="0"/>
        <v>-9.2748238727508758E-2</v>
      </c>
    </row>
    <row r="8" spans="1:11" x14ac:dyDescent="0.3">
      <c r="A8" s="3">
        <v>43252</v>
      </c>
      <c r="B8" s="1">
        <v>3746.7468260000001</v>
      </c>
      <c r="C8" s="72">
        <f t="shared" si="0"/>
        <v>1.9488953703596133E-2</v>
      </c>
    </row>
    <row r="9" spans="1:11" x14ac:dyDescent="0.3">
      <c r="A9" s="3">
        <v>43282</v>
      </c>
      <c r="B9" s="1">
        <v>4114.8867190000001</v>
      </c>
      <c r="C9" s="72">
        <f t="shared" si="0"/>
        <v>9.3723354544598278E-2</v>
      </c>
    </row>
    <row r="10" spans="1:11" x14ac:dyDescent="0.3">
      <c r="A10" s="3">
        <v>43313</v>
      </c>
      <c r="B10" s="1">
        <v>4403.1430659999996</v>
      </c>
      <c r="C10" s="72">
        <f t="shared" si="0"/>
        <v>6.7707314138497635E-2</v>
      </c>
    </row>
    <row r="11" spans="1:11" x14ac:dyDescent="0.3">
      <c r="A11" s="3">
        <v>43344</v>
      </c>
      <c r="B11" s="1">
        <v>3994.311279</v>
      </c>
      <c r="C11" s="72">
        <f t="shared" si="0"/>
        <v>-9.7447450479819925E-2</v>
      </c>
    </row>
    <row r="12" spans="1:11" x14ac:dyDescent="0.3">
      <c r="A12" s="3">
        <v>43374</v>
      </c>
      <c r="B12" s="1">
        <v>3442.8239749999998</v>
      </c>
      <c r="C12" s="72">
        <f t="shared" si="0"/>
        <v>-0.14857911103423965</v>
      </c>
    </row>
    <row r="13" spans="1:11" x14ac:dyDescent="0.3">
      <c r="A13" s="3">
        <v>43405</v>
      </c>
      <c r="B13" s="1">
        <v>3934.9858399999998</v>
      </c>
      <c r="C13" s="72">
        <f t="shared" si="0"/>
        <v>0.13361522581020666</v>
      </c>
    </row>
    <row r="14" spans="1:11" x14ac:dyDescent="0.3">
      <c r="A14" s="3">
        <v>43435</v>
      </c>
      <c r="B14" s="1">
        <v>3926.4270019999999</v>
      </c>
      <c r="C14" s="72">
        <f t="shared" si="0"/>
        <v>-2.1774308393712801E-3</v>
      </c>
    </row>
    <row r="15" spans="1:11" x14ac:dyDescent="0.3">
      <c r="A15" s="3">
        <v>43466</v>
      </c>
      <c r="B15" s="1">
        <v>3462.4516600000002</v>
      </c>
      <c r="C15" s="72">
        <f t="shared" si="0"/>
        <v>-0.1257529421431276</v>
      </c>
    </row>
    <row r="16" spans="1:11" x14ac:dyDescent="0.3">
      <c r="A16" s="3">
        <v>43497</v>
      </c>
      <c r="B16" s="1">
        <v>3764.6357419999999</v>
      </c>
      <c r="C16" s="72">
        <f t="shared" si="0"/>
        <v>8.3674197693475102E-2</v>
      </c>
    </row>
    <row r="17" spans="1:3" x14ac:dyDescent="0.3">
      <c r="A17" s="3">
        <v>43525</v>
      </c>
      <c r="B17" s="1">
        <v>3933.7072750000002</v>
      </c>
      <c r="C17" s="72">
        <f t="shared" si="0"/>
        <v>4.3931200101259789E-2</v>
      </c>
    </row>
    <row r="18" spans="1:3" x14ac:dyDescent="0.3">
      <c r="A18" s="3">
        <v>43556</v>
      </c>
      <c r="B18" s="1">
        <v>4542.158203</v>
      </c>
      <c r="C18" s="72">
        <f t="shared" si="0"/>
        <v>0.14381996600853134</v>
      </c>
    </row>
    <row r="19" spans="1:3" x14ac:dyDescent="0.3">
      <c r="A19" s="3">
        <v>43586</v>
      </c>
      <c r="B19" s="1">
        <v>4683.1420900000003</v>
      </c>
      <c r="C19" s="72">
        <f t="shared" si="0"/>
        <v>3.0566997193997129E-2</v>
      </c>
    </row>
    <row r="20" spans="1:3" x14ac:dyDescent="0.3">
      <c r="A20" s="3">
        <v>43617</v>
      </c>
      <c r="B20" s="1">
        <v>4482.1943359999996</v>
      </c>
      <c r="C20" s="72">
        <f t="shared" si="0"/>
        <v>-4.3856537749046132E-2</v>
      </c>
    </row>
    <row r="21" spans="1:3" x14ac:dyDescent="0.3">
      <c r="A21" s="3">
        <v>43647</v>
      </c>
      <c r="B21" s="1">
        <v>4276.6220700000003</v>
      </c>
      <c r="C21" s="72">
        <f t="shared" si="0"/>
        <v>-4.6949271651674916E-2</v>
      </c>
    </row>
    <row r="22" spans="1:3" x14ac:dyDescent="0.3">
      <c r="A22" s="3">
        <v>43678</v>
      </c>
      <c r="B22" s="1">
        <v>3996.953125</v>
      </c>
      <c r="C22" s="72">
        <f t="shared" si="0"/>
        <v>-6.7631109886953963E-2</v>
      </c>
    </row>
    <row r="23" spans="1:3" x14ac:dyDescent="0.3">
      <c r="A23" s="3">
        <v>43709</v>
      </c>
      <c r="B23" s="1">
        <v>4282.0092770000001</v>
      </c>
      <c r="C23" s="72">
        <f t="shared" si="0"/>
        <v>6.889000456136142E-2</v>
      </c>
    </row>
    <row r="24" spans="1:3" x14ac:dyDescent="0.3">
      <c r="A24" s="3">
        <v>43739</v>
      </c>
      <c r="B24" s="1">
        <v>4086.6621089999999</v>
      </c>
      <c r="C24" s="72">
        <f t="shared" si="0"/>
        <v>-4.6693830089641501E-2</v>
      </c>
    </row>
    <row r="25" spans="1:3" x14ac:dyDescent="0.3">
      <c r="A25" s="3">
        <v>43770</v>
      </c>
      <c r="B25" s="1">
        <v>4200.9804690000001</v>
      </c>
      <c r="C25" s="72">
        <f t="shared" si="0"/>
        <v>2.7589416458799625E-2</v>
      </c>
    </row>
    <row r="26" spans="1:3" x14ac:dyDescent="0.3">
      <c r="A26" s="3">
        <v>43800</v>
      </c>
      <c r="B26" s="1">
        <v>3990.8378910000001</v>
      </c>
      <c r="C26" s="72">
        <f t="shared" si="0"/>
        <v>-5.1316736445585417E-2</v>
      </c>
    </row>
    <row r="27" spans="1:3" x14ac:dyDescent="0.3">
      <c r="A27" s="3">
        <v>43831</v>
      </c>
      <c r="B27" s="1">
        <v>4355.8378910000001</v>
      </c>
      <c r="C27" s="72">
        <f t="shared" si="0"/>
        <v>8.7515782672920261E-2</v>
      </c>
    </row>
    <row r="28" spans="1:3" x14ac:dyDescent="0.3">
      <c r="A28" s="3">
        <v>43862</v>
      </c>
      <c r="B28" s="1">
        <v>4162.0195309999999</v>
      </c>
      <c r="C28" s="72">
        <f t="shared" si="0"/>
        <v>-4.5516568616362101E-2</v>
      </c>
    </row>
    <row r="29" spans="1:3" x14ac:dyDescent="0.3">
      <c r="A29" s="3">
        <v>43891</v>
      </c>
      <c r="B29" s="1">
        <v>3200.5710450000001</v>
      </c>
      <c r="C29" s="72">
        <f t="shared" si="0"/>
        <v>-0.26267117520865646</v>
      </c>
    </row>
    <row r="30" spans="1:3" x14ac:dyDescent="0.3">
      <c r="A30" s="3">
        <v>43922</v>
      </c>
      <c r="B30" s="1">
        <v>3486.071289</v>
      </c>
      <c r="C30" s="72">
        <f t="shared" si="0"/>
        <v>8.544615152719269E-2</v>
      </c>
    </row>
    <row r="31" spans="1:3" x14ac:dyDescent="0.3">
      <c r="A31" s="3">
        <v>43952</v>
      </c>
      <c r="B31" s="1">
        <v>3851.5646969999998</v>
      </c>
      <c r="C31" s="72">
        <f t="shared" si="0"/>
        <v>9.9704083565972504E-2</v>
      </c>
    </row>
    <row r="32" spans="1:3" x14ac:dyDescent="0.3">
      <c r="A32" s="3">
        <v>43983</v>
      </c>
      <c r="B32" s="1">
        <v>3840.4189449999999</v>
      </c>
      <c r="C32" s="72">
        <f t="shared" si="0"/>
        <v>-2.8980196317085422E-3</v>
      </c>
    </row>
    <row r="33" spans="1:3" x14ac:dyDescent="0.3">
      <c r="A33" s="3">
        <v>44013</v>
      </c>
      <c r="B33" s="1">
        <v>4061.1154790000001</v>
      </c>
      <c r="C33" s="72">
        <f t="shared" si="0"/>
        <v>5.587622349029394E-2</v>
      </c>
    </row>
    <row r="34" spans="1:3" x14ac:dyDescent="0.3">
      <c r="A34" s="3">
        <v>44044</v>
      </c>
      <c r="B34" s="1">
        <v>3862.7182619999999</v>
      </c>
      <c r="C34" s="72">
        <f t="shared" si="0"/>
        <v>-5.0086535810831251E-2</v>
      </c>
    </row>
    <row r="35" spans="1:3" x14ac:dyDescent="0.3">
      <c r="A35" s="3">
        <v>44075</v>
      </c>
      <c r="B35" s="1">
        <v>4006.8833009999998</v>
      </c>
      <c r="C35" s="72">
        <f t="shared" si="0"/>
        <v>3.6642558858008691E-2</v>
      </c>
    </row>
    <row r="36" spans="1:3" x14ac:dyDescent="0.3">
      <c r="A36" s="3">
        <v>44105</v>
      </c>
      <c r="B36" s="1">
        <v>4525.8569340000004</v>
      </c>
      <c r="C36" s="72">
        <f t="shared" si="0"/>
        <v>0.12179322945523563</v>
      </c>
    </row>
    <row r="37" spans="1:3" x14ac:dyDescent="0.3">
      <c r="A37" s="3">
        <v>44136</v>
      </c>
      <c r="B37" s="1">
        <v>4751.4052730000003</v>
      </c>
      <c r="C37" s="72">
        <f t="shared" si="0"/>
        <v>4.8633484338081248E-2</v>
      </c>
    </row>
    <row r="38" spans="1:3" x14ac:dyDescent="0.3">
      <c r="A38" s="3">
        <v>44166</v>
      </c>
      <c r="B38" s="1">
        <v>5232.4331050000001</v>
      </c>
      <c r="C38" s="72">
        <f t="shared" si="0"/>
        <v>9.6435969496627527E-2</v>
      </c>
    </row>
    <row r="39" spans="1:3" x14ac:dyDescent="0.3">
      <c r="A39" s="3">
        <v>44197</v>
      </c>
      <c r="B39" s="1">
        <v>5271.1210940000001</v>
      </c>
      <c r="C39" s="72">
        <f t="shared" si="0"/>
        <v>7.3666805020052711E-3</v>
      </c>
    </row>
    <row r="40" spans="1:3" x14ac:dyDescent="0.3">
      <c r="A40" s="3">
        <v>44228</v>
      </c>
      <c r="B40" s="1">
        <v>6050.5712890000004</v>
      </c>
      <c r="C40" s="72">
        <f t="shared" si="0"/>
        <v>0.1379096242801254</v>
      </c>
    </row>
    <row r="41" spans="1:3" x14ac:dyDescent="0.3">
      <c r="A41" s="3">
        <v>44256</v>
      </c>
      <c r="B41" s="1">
        <v>6666.9580079999996</v>
      </c>
      <c r="C41" s="72">
        <f t="shared" si="0"/>
        <v>9.7010989612413834E-2</v>
      </c>
    </row>
    <row r="42" spans="1:3" x14ac:dyDescent="0.3">
      <c r="A42" s="3">
        <v>44287</v>
      </c>
      <c r="B42" s="1">
        <v>6212.7939450000003</v>
      </c>
      <c r="C42" s="72">
        <f t="shared" si="0"/>
        <v>-7.0552979737044733E-2</v>
      </c>
    </row>
    <row r="43" spans="1:3" x14ac:dyDescent="0.3">
      <c r="A43" s="3">
        <v>44317</v>
      </c>
      <c r="B43" s="1">
        <v>6637.3232420000004</v>
      </c>
      <c r="C43" s="72">
        <f t="shared" si="0"/>
        <v>6.6098050612343945E-2</v>
      </c>
    </row>
    <row r="44" spans="1:3" x14ac:dyDescent="0.3">
      <c r="A44" s="3">
        <v>44348</v>
      </c>
      <c r="B44" s="1">
        <v>6704.6069340000004</v>
      </c>
      <c r="C44" s="72">
        <f t="shared" si="0"/>
        <v>1.0086136190154648E-2</v>
      </c>
    </row>
    <row r="45" spans="1:3" x14ac:dyDescent="0.3">
      <c r="A45" s="3">
        <v>44378</v>
      </c>
      <c r="B45" s="1">
        <v>7538.9228519999997</v>
      </c>
      <c r="C45" s="72">
        <f t="shared" si="0"/>
        <v>0.11728442179331458</v>
      </c>
    </row>
    <row r="46" spans="1:3" x14ac:dyDescent="0.3">
      <c r="A46" s="3">
        <v>44409</v>
      </c>
      <c r="B46" s="1">
        <v>7749.9262699999999</v>
      </c>
      <c r="C46" s="72">
        <f t="shared" si="0"/>
        <v>2.7604015781834412E-2</v>
      </c>
    </row>
    <row r="47" spans="1:3" x14ac:dyDescent="0.3">
      <c r="A47" s="3">
        <v>44440</v>
      </c>
      <c r="B47" s="1">
        <v>7353.8852539999998</v>
      </c>
      <c r="C47" s="72">
        <f t="shared" si="0"/>
        <v>-5.2454550223403361E-2</v>
      </c>
    </row>
    <row r="48" spans="1:3" x14ac:dyDescent="0.3">
      <c r="A48" s="3">
        <v>44470</v>
      </c>
      <c r="B48" s="1">
        <v>7592.4653319999998</v>
      </c>
      <c r="C48" s="72">
        <f t="shared" si="0"/>
        <v>3.1927572294178967E-2</v>
      </c>
    </row>
    <row r="49" spans="1:3" x14ac:dyDescent="0.3">
      <c r="A49" s="3">
        <v>44501</v>
      </c>
      <c r="B49" s="1">
        <v>7391.3203130000002</v>
      </c>
      <c r="C49" s="72">
        <f t="shared" si="0"/>
        <v>-2.6849970729492887E-2</v>
      </c>
    </row>
    <row r="50" spans="1:3" x14ac:dyDescent="0.3">
      <c r="A50" s="3">
        <v>44531</v>
      </c>
      <c r="B50" s="1">
        <v>7547.7221680000002</v>
      </c>
      <c r="C50" s="72">
        <f t="shared" si="0"/>
        <v>2.0939437024906363E-2</v>
      </c>
    </row>
    <row r="51" spans="1:3" x14ac:dyDescent="0.3">
      <c r="A51" s="3">
        <v>44562</v>
      </c>
      <c r="B51" s="1">
        <v>7175.2104490000002</v>
      </c>
      <c r="C51" s="72">
        <f t="shared" si="0"/>
        <v>-5.0613726051179975E-2</v>
      </c>
    </row>
    <row r="52" spans="1:3" x14ac:dyDescent="0.3">
      <c r="A52" s="3">
        <v>44593</v>
      </c>
      <c r="B52" s="1">
        <v>6530.4121089999999</v>
      </c>
      <c r="C52" s="72">
        <f t="shared" si="0"/>
        <v>-9.4162040682445228E-2</v>
      </c>
    </row>
    <row r="53" spans="1:3" x14ac:dyDescent="0.3">
      <c r="A53" s="3">
        <v>44621</v>
      </c>
      <c r="B53" s="1">
        <v>6564.6157229999999</v>
      </c>
      <c r="C53" s="72">
        <f t="shared" si="0"/>
        <v>5.2239204408917944E-3</v>
      </c>
    </row>
    <row r="54" spans="1:3" x14ac:dyDescent="0.3">
      <c r="A54" s="3">
        <v>44652</v>
      </c>
      <c r="B54" s="1">
        <v>6592.40625</v>
      </c>
      <c r="C54" s="72">
        <f t="shared" si="0"/>
        <v>4.2244465937725994E-3</v>
      </c>
    </row>
    <row r="55" spans="1:3" x14ac:dyDescent="0.3">
      <c r="A55" s="3">
        <v>44682</v>
      </c>
      <c r="B55" s="1">
        <v>6047.8823240000002</v>
      </c>
      <c r="C55" s="72">
        <f t="shared" si="0"/>
        <v>-8.621023676148272E-2</v>
      </c>
    </row>
    <row r="56" spans="1:3" x14ac:dyDescent="0.3">
      <c r="A56" s="3">
        <v>44713</v>
      </c>
      <c r="B56" s="1">
        <v>5575.294922</v>
      </c>
      <c r="C56" s="72">
        <f t="shared" si="0"/>
        <v>-8.1362964923200803E-2</v>
      </c>
    </row>
    <row r="57" spans="1:3" x14ac:dyDescent="0.3">
      <c r="A57" s="3">
        <v>44743</v>
      </c>
      <c r="B57" s="1">
        <v>6507.4438479999999</v>
      </c>
      <c r="C57" s="72">
        <f t="shared" si="0"/>
        <v>0.15460151228228783</v>
      </c>
    </row>
    <row r="58" spans="1:3" x14ac:dyDescent="0.3">
      <c r="A58" s="3">
        <v>44774</v>
      </c>
      <c r="B58" s="1">
        <v>6639.7348629999997</v>
      </c>
      <c r="C58" s="72">
        <f t="shared" si="0"/>
        <v>2.0125303383576942E-2</v>
      </c>
    </row>
    <row r="59" spans="1:3" x14ac:dyDescent="0.3">
      <c r="A59" s="3">
        <v>44805</v>
      </c>
      <c r="B59" s="1">
        <v>6255.1000979999999</v>
      </c>
      <c r="C59" s="72">
        <f t="shared" si="0"/>
        <v>-5.9674885751495953E-2</v>
      </c>
    </row>
    <row r="60" spans="1:3" x14ac:dyDescent="0.3">
      <c r="A60" s="3">
        <v>44835</v>
      </c>
      <c r="B60" s="1">
        <v>6714.9501950000003</v>
      </c>
      <c r="C60" s="72">
        <f t="shared" si="0"/>
        <v>7.0939266302250156E-2</v>
      </c>
    </row>
    <row r="61" spans="1:3" x14ac:dyDescent="0.3">
      <c r="A61" s="3">
        <v>44866</v>
      </c>
      <c r="B61" s="1">
        <v>6801.2998049999997</v>
      </c>
      <c r="C61" s="72">
        <f t="shared" si="0"/>
        <v>1.2777328738988968E-2</v>
      </c>
    </row>
  </sheetData>
  <mergeCells count="1">
    <mergeCell ref="E2:K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1" sqref="J1"/>
    </sheetView>
  </sheetViews>
  <sheetFormatPr defaultRowHeight="14.4" x14ac:dyDescent="0.3"/>
  <cols>
    <col min="1" max="1" width="16.44140625" customWidth="1"/>
    <col min="2" max="2" width="16" customWidth="1"/>
    <col min="3" max="3" width="12.77734375" customWidth="1"/>
    <col min="4" max="4" width="13.21875" customWidth="1"/>
    <col min="5" max="5" width="14" customWidth="1"/>
    <col min="6" max="6" width="12.77734375" customWidth="1"/>
    <col min="7" max="7" width="12.44140625" customWidth="1"/>
    <col min="8" max="8" width="9.44140625" customWidth="1"/>
    <col min="9" max="9" width="11.5546875" customWidth="1"/>
  </cols>
  <sheetData>
    <row r="1" spans="1:9" x14ac:dyDescent="0.3">
      <c r="A1" s="91" t="s">
        <v>18</v>
      </c>
      <c r="B1" s="91"/>
      <c r="F1" s="83" t="s">
        <v>76</v>
      </c>
      <c r="G1" s="83"/>
      <c r="H1" s="83"/>
      <c r="I1" s="83"/>
    </row>
    <row r="2" spans="1:9" ht="15" thickBot="1" x14ac:dyDescent="0.35">
      <c r="F2" s="83"/>
      <c r="G2" s="83"/>
      <c r="H2" s="83"/>
      <c r="I2" s="83"/>
    </row>
    <row r="3" spans="1:9" x14ac:dyDescent="0.3">
      <c r="A3" s="7" t="s">
        <v>19</v>
      </c>
      <c r="B3" s="7"/>
      <c r="F3" s="83"/>
      <c r="G3" s="83"/>
      <c r="H3" s="83"/>
      <c r="I3" s="83"/>
    </row>
    <row r="4" spans="1:9" x14ac:dyDescent="0.3">
      <c r="A4" s="4" t="s">
        <v>20</v>
      </c>
      <c r="B4" s="4">
        <v>0.47545607045751881</v>
      </c>
      <c r="F4" s="93" t="s">
        <v>1</v>
      </c>
      <c r="G4" s="93"/>
      <c r="H4" s="94">
        <f>B18</f>
        <v>1.0277058299703452</v>
      </c>
      <c r="I4" s="94"/>
    </row>
    <row r="5" spans="1:9" x14ac:dyDescent="0.3">
      <c r="A5" s="4" t="s">
        <v>21</v>
      </c>
      <c r="B5" s="4">
        <v>0.22605847493490511</v>
      </c>
    </row>
    <row r="6" spans="1:9" x14ac:dyDescent="0.3">
      <c r="A6" s="4" t="s">
        <v>22</v>
      </c>
      <c r="B6" s="4">
        <v>0.21248055344253503</v>
      </c>
      <c r="F6" s="92" t="s">
        <v>71</v>
      </c>
      <c r="G6" s="92"/>
      <c r="H6" s="92"/>
      <c r="I6" s="92"/>
    </row>
    <row r="7" spans="1:9" x14ac:dyDescent="0.3">
      <c r="A7" s="4" t="s">
        <v>23</v>
      </c>
      <c r="B7" s="4">
        <v>0.11040495752530829</v>
      </c>
      <c r="F7" s="92"/>
      <c r="G7" s="92"/>
      <c r="H7" s="92"/>
      <c r="I7" s="92"/>
    </row>
    <row r="8" spans="1:9" ht="15" thickBot="1" x14ac:dyDescent="0.35">
      <c r="A8" s="5" t="s">
        <v>24</v>
      </c>
      <c r="B8" s="5">
        <v>59</v>
      </c>
      <c r="F8" s="92"/>
      <c r="G8" s="92"/>
      <c r="H8" s="92"/>
      <c r="I8" s="92"/>
    </row>
    <row r="10" spans="1:9" ht="15" thickBot="1" x14ac:dyDescent="0.35">
      <c r="A10" t="s">
        <v>25</v>
      </c>
    </row>
    <row r="11" spans="1:9" x14ac:dyDescent="0.3">
      <c r="A11" s="6"/>
      <c r="B11" s="6" t="s">
        <v>30</v>
      </c>
      <c r="C11" s="6" t="s">
        <v>31</v>
      </c>
      <c r="D11" s="6" t="s">
        <v>32</v>
      </c>
      <c r="E11" s="6" t="s">
        <v>33</v>
      </c>
      <c r="F11" s="6" t="s">
        <v>34</v>
      </c>
    </row>
    <row r="12" spans="1:9" x14ac:dyDescent="0.3">
      <c r="A12" s="4" t="s">
        <v>26</v>
      </c>
      <c r="B12" s="4">
        <v>1</v>
      </c>
      <c r="C12" s="4">
        <v>0.20293859538469861</v>
      </c>
      <c r="D12" s="4">
        <v>0.20293859538469861</v>
      </c>
      <c r="E12" s="4">
        <v>16.648974959969784</v>
      </c>
      <c r="F12" s="4">
        <v>1.4151040528212529E-4</v>
      </c>
    </row>
    <row r="13" spans="1:9" x14ac:dyDescent="0.3">
      <c r="A13" s="4" t="s">
        <v>27</v>
      </c>
      <c r="B13" s="4">
        <v>57</v>
      </c>
      <c r="C13" s="4">
        <v>0.69478751483141243</v>
      </c>
      <c r="D13" s="4">
        <v>1.218925464616513E-2</v>
      </c>
      <c r="E13" s="4"/>
      <c r="F13" s="4"/>
    </row>
    <row r="14" spans="1:9" ht="15" thickBot="1" x14ac:dyDescent="0.35">
      <c r="A14" s="5" t="s">
        <v>28</v>
      </c>
      <c r="B14" s="5">
        <v>58</v>
      </c>
      <c r="C14" s="5">
        <v>0.89772611021611104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35</v>
      </c>
      <c r="C16" s="6" t="s">
        <v>23</v>
      </c>
      <c r="D16" s="6" t="s">
        <v>36</v>
      </c>
      <c r="E16" s="6" t="s">
        <v>37</v>
      </c>
      <c r="F16" s="6" t="s">
        <v>38</v>
      </c>
      <c r="G16" s="6" t="s">
        <v>39</v>
      </c>
      <c r="H16" s="6" t="s">
        <v>40</v>
      </c>
      <c r="I16" s="6" t="s">
        <v>41</v>
      </c>
    </row>
    <row r="17" spans="1:9" x14ac:dyDescent="0.3">
      <c r="A17" s="4" t="s">
        <v>29</v>
      </c>
      <c r="B17" s="4">
        <v>-2.4637460756700017E-3</v>
      </c>
      <c r="C17" s="4">
        <v>1.4567685371389824E-2</v>
      </c>
      <c r="D17" s="4">
        <v>-0.16912405868599215</v>
      </c>
      <c r="E17" s="4">
        <v>0.86629782319806214</v>
      </c>
      <c r="F17" s="4">
        <v>-3.1635032853697002E-2</v>
      </c>
      <c r="G17" s="4">
        <v>2.6707540702357001E-2</v>
      </c>
      <c r="H17" s="4">
        <v>-3.1635032853697002E-2</v>
      </c>
      <c r="I17" s="4">
        <v>2.6707540702357001E-2</v>
      </c>
    </row>
    <row r="18" spans="1:9" ht="15" thickBot="1" x14ac:dyDescent="0.35">
      <c r="A18" s="5" t="s">
        <v>12</v>
      </c>
      <c r="B18" s="8">
        <v>1.0277058299703452</v>
      </c>
      <c r="C18" s="5">
        <v>0.25186920428795068</v>
      </c>
      <c r="D18" s="5">
        <v>4.0803155466176628</v>
      </c>
      <c r="E18" s="8">
        <v>1.4151040528212529E-4</v>
      </c>
      <c r="F18" s="5">
        <v>0.52334644812461373</v>
      </c>
      <c r="G18" s="5">
        <v>1.5320652118160767</v>
      </c>
      <c r="H18" s="5">
        <v>0.52334644812461373</v>
      </c>
      <c r="I18" s="5">
        <v>1.5320652118160767</v>
      </c>
    </row>
  </sheetData>
  <mergeCells count="5">
    <mergeCell ref="A1:B1"/>
    <mergeCell ref="F1:I3"/>
    <mergeCell ref="F4:G4"/>
    <mergeCell ref="H4:I4"/>
    <mergeCell ref="F6:I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12" workbookViewId="0">
      <selection activeCell="H48" sqref="H48"/>
    </sheetView>
  </sheetViews>
  <sheetFormatPr defaultRowHeight="14.4" x14ac:dyDescent="0.3"/>
  <cols>
    <col min="1" max="1" width="16.109375" customWidth="1"/>
    <col min="2" max="2" width="23.77734375" customWidth="1"/>
    <col min="3" max="3" width="25.21875" customWidth="1"/>
    <col min="4" max="4" width="25.77734375" customWidth="1"/>
    <col min="5" max="5" width="16.33203125" customWidth="1"/>
    <col min="6" max="6" width="16.5546875" customWidth="1"/>
  </cols>
  <sheetData>
    <row r="1" spans="1:6" x14ac:dyDescent="0.3">
      <c r="A1" s="83" t="s">
        <v>133</v>
      </c>
      <c r="B1" s="97"/>
      <c r="C1" s="97"/>
      <c r="D1" s="97"/>
      <c r="E1" s="97"/>
      <c r="F1" s="97"/>
    </row>
    <row r="2" spans="1:6" x14ac:dyDescent="0.3">
      <c r="A2" s="97"/>
      <c r="B2" s="97"/>
      <c r="C2" s="97"/>
      <c r="D2" s="97"/>
      <c r="E2" s="97"/>
      <c r="F2" s="97"/>
    </row>
    <row r="3" spans="1:6" x14ac:dyDescent="0.3">
      <c r="A3" s="97"/>
      <c r="B3" s="97"/>
      <c r="C3" s="97"/>
      <c r="D3" s="97"/>
      <c r="E3" s="97"/>
      <c r="F3" s="97"/>
    </row>
    <row r="4" spans="1:6" x14ac:dyDescent="0.3">
      <c r="A4" s="97"/>
      <c r="B4" s="97"/>
      <c r="C4" s="97"/>
      <c r="D4" s="97"/>
      <c r="E4" s="97"/>
      <c r="F4" s="97"/>
    </row>
    <row r="7" spans="1:6" ht="13.8" customHeight="1" x14ac:dyDescent="0.3">
      <c r="A7" s="95" t="s">
        <v>67</v>
      </c>
      <c r="B7" s="95"/>
      <c r="C7" s="95"/>
    </row>
    <row r="8" spans="1:6" ht="14.4" customHeight="1" x14ac:dyDescent="0.3">
      <c r="A8" s="95"/>
      <c r="B8" s="95"/>
      <c r="C8" s="95"/>
    </row>
    <row r="10" spans="1:6" x14ac:dyDescent="0.3">
      <c r="B10" s="32" t="s">
        <v>96</v>
      </c>
      <c r="C10" s="32" t="s">
        <v>62</v>
      </c>
      <c r="D10" s="32" t="s">
        <v>62</v>
      </c>
    </row>
    <row r="11" spans="1:6" x14ac:dyDescent="0.3">
      <c r="A11" s="19" t="s">
        <v>0</v>
      </c>
      <c r="B11" s="19" t="s">
        <v>60</v>
      </c>
      <c r="C11" s="19" t="s">
        <v>61</v>
      </c>
      <c r="D11" s="31" t="s">
        <v>88</v>
      </c>
    </row>
    <row r="12" spans="1:6" x14ac:dyDescent="0.3">
      <c r="A12" s="20" t="s">
        <v>95</v>
      </c>
      <c r="B12" s="20">
        <v>6843</v>
      </c>
      <c r="C12" s="20">
        <v>28.9</v>
      </c>
      <c r="D12" s="34">
        <f>B12*C12</f>
        <v>197762.69999999998</v>
      </c>
    </row>
    <row r="13" spans="1:6" x14ac:dyDescent="0.3">
      <c r="A13" s="20" t="s">
        <v>91</v>
      </c>
      <c r="B13" s="20">
        <v>23149.95</v>
      </c>
      <c r="C13" s="20">
        <v>3.61</v>
      </c>
      <c r="D13" s="34">
        <f t="shared" ref="D13:D18" si="0">B13*C13</f>
        <v>83571.319499999998</v>
      </c>
    </row>
    <row r="14" spans="1:6" x14ac:dyDescent="0.3">
      <c r="A14" s="20" t="s">
        <v>92</v>
      </c>
      <c r="B14" s="20">
        <v>2443</v>
      </c>
      <c r="C14" s="20">
        <v>18.8</v>
      </c>
      <c r="D14" s="34">
        <f t="shared" si="0"/>
        <v>45928.4</v>
      </c>
    </row>
    <row r="15" spans="1:6" x14ac:dyDescent="0.3">
      <c r="A15" s="20" t="s">
        <v>89</v>
      </c>
      <c r="B15" s="20">
        <v>571.29999999999995</v>
      </c>
      <c r="C15" s="20">
        <v>199</v>
      </c>
      <c r="D15" s="34">
        <f t="shared" si="0"/>
        <v>113688.7</v>
      </c>
    </row>
    <row r="16" spans="1:6" x14ac:dyDescent="0.3">
      <c r="A16" s="20" t="s">
        <v>93</v>
      </c>
      <c r="B16" s="20">
        <v>2923</v>
      </c>
      <c r="C16" s="20">
        <v>7.73</v>
      </c>
      <c r="D16" s="34">
        <f t="shared" si="0"/>
        <v>22594.79</v>
      </c>
    </row>
    <row r="17" spans="1:10" x14ac:dyDescent="0.3">
      <c r="A17" s="20" t="s">
        <v>94</v>
      </c>
      <c r="B17" s="20">
        <v>201.7</v>
      </c>
      <c r="C17" s="20">
        <v>22.7</v>
      </c>
      <c r="D17" s="34">
        <f t="shared" si="0"/>
        <v>4578.5899999999992</v>
      </c>
    </row>
    <row r="18" spans="1:10" x14ac:dyDescent="0.3">
      <c r="A18" s="20" t="s">
        <v>90</v>
      </c>
      <c r="B18" s="20">
        <v>644.85</v>
      </c>
      <c r="C18" s="20">
        <v>11.8</v>
      </c>
      <c r="D18" s="34">
        <f t="shared" si="0"/>
        <v>7609.2300000000005</v>
      </c>
    </row>
    <row r="19" spans="1:10" x14ac:dyDescent="0.3">
      <c r="C19" s="66" t="s">
        <v>136</v>
      </c>
    </row>
    <row r="21" spans="1:10" x14ac:dyDescent="0.3">
      <c r="A21" s="95" t="s">
        <v>68</v>
      </c>
      <c r="B21" s="95"/>
      <c r="C21" s="95"/>
    </row>
    <row r="22" spans="1:10" x14ac:dyDescent="0.3">
      <c r="A22" s="95"/>
      <c r="B22" s="95"/>
      <c r="C22" s="95"/>
    </row>
    <row r="23" spans="1:10" x14ac:dyDescent="0.3">
      <c r="A23" s="96" t="s">
        <v>145</v>
      </c>
      <c r="B23" s="96"/>
      <c r="C23" s="96"/>
    </row>
    <row r="24" spans="1:10" x14ac:dyDescent="0.3">
      <c r="B24" s="32" t="s">
        <v>62</v>
      </c>
      <c r="C24" s="32" t="s">
        <v>62</v>
      </c>
      <c r="F24" s="35"/>
      <c r="G24" s="21"/>
      <c r="H24" s="21"/>
      <c r="I24" s="35"/>
      <c r="J24" s="35"/>
    </row>
    <row r="25" spans="1:10" x14ac:dyDescent="0.3">
      <c r="A25" s="19" t="s">
        <v>0</v>
      </c>
      <c r="B25" s="19" t="s">
        <v>69</v>
      </c>
      <c r="C25" s="31" t="s">
        <v>97</v>
      </c>
      <c r="F25" s="35"/>
      <c r="G25" s="36"/>
      <c r="H25" s="21"/>
      <c r="I25" s="37"/>
      <c r="J25" s="35"/>
    </row>
    <row r="26" spans="1:10" x14ac:dyDescent="0.3">
      <c r="A26" s="20" t="s">
        <v>95</v>
      </c>
      <c r="B26" s="20">
        <v>10203</v>
      </c>
      <c r="C26" s="34">
        <f>B26</f>
        <v>10203</v>
      </c>
      <c r="F26" s="35"/>
      <c r="G26" s="35"/>
      <c r="H26" s="35"/>
      <c r="I26" s="35"/>
      <c r="J26" s="35"/>
    </row>
    <row r="27" spans="1:10" x14ac:dyDescent="0.3">
      <c r="A27" s="20" t="s">
        <v>91</v>
      </c>
      <c r="B27" s="20">
        <v>1618</v>
      </c>
      <c r="C27" s="34">
        <f t="shared" ref="C27:C32" si="1">B27</f>
        <v>1618</v>
      </c>
      <c r="F27" s="35"/>
      <c r="G27" s="38"/>
      <c r="H27" s="21"/>
      <c r="I27" s="37"/>
      <c r="J27" s="35"/>
    </row>
    <row r="28" spans="1:10" x14ac:dyDescent="0.3">
      <c r="A28" s="20" t="s">
        <v>92</v>
      </c>
      <c r="B28" s="20">
        <v>0</v>
      </c>
      <c r="C28" s="34">
        <f t="shared" si="1"/>
        <v>0</v>
      </c>
    </row>
    <row r="29" spans="1:10" x14ac:dyDescent="0.3">
      <c r="A29" s="20" t="s">
        <v>89</v>
      </c>
      <c r="B29" s="20">
        <v>44</v>
      </c>
      <c r="C29" s="34">
        <f t="shared" si="1"/>
        <v>44</v>
      </c>
    </row>
    <row r="30" spans="1:10" x14ac:dyDescent="0.3">
      <c r="A30" s="20" t="s">
        <v>93</v>
      </c>
      <c r="B30" s="20">
        <v>3855</v>
      </c>
      <c r="C30" s="34">
        <f t="shared" si="1"/>
        <v>3855</v>
      </c>
    </row>
    <row r="31" spans="1:10" x14ac:dyDescent="0.3">
      <c r="A31" s="20" t="s">
        <v>94</v>
      </c>
      <c r="B31" s="20">
        <v>191</v>
      </c>
      <c r="C31" s="34">
        <f t="shared" si="1"/>
        <v>191</v>
      </c>
    </row>
    <row r="32" spans="1:10" x14ac:dyDescent="0.3">
      <c r="A32" s="20" t="s">
        <v>90</v>
      </c>
      <c r="B32" s="20">
        <v>1856</v>
      </c>
      <c r="C32" s="34">
        <f t="shared" si="1"/>
        <v>1856</v>
      </c>
    </row>
    <row r="33" spans="1:4" x14ac:dyDescent="0.3">
      <c r="B33" s="66" t="s">
        <v>136</v>
      </c>
    </row>
    <row r="35" spans="1:4" x14ac:dyDescent="0.3">
      <c r="A35" s="95" t="s">
        <v>70</v>
      </c>
      <c r="B35" s="95"/>
      <c r="C35" s="95"/>
    </row>
    <row r="36" spans="1:4" x14ac:dyDescent="0.3">
      <c r="A36" s="95"/>
      <c r="B36" s="95"/>
      <c r="C36" s="95"/>
    </row>
    <row r="38" spans="1:4" x14ac:dyDescent="0.3">
      <c r="B38" s="32" t="s">
        <v>62</v>
      </c>
      <c r="C38" s="32" t="s">
        <v>62</v>
      </c>
      <c r="D38" s="32"/>
    </row>
    <row r="39" spans="1:4" x14ac:dyDescent="0.3">
      <c r="A39" s="19" t="s">
        <v>0</v>
      </c>
      <c r="B39" s="19" t="s">
        <v>97</v>
      </c>
      <c r="C39" s="19" t="s">
        <v>88</v>
      </c>
      <c r="D39" s="31" t="s">
        <v>99</v>
      </c>
    </row>
    <row r="40" spans="1:4" x14ac:dyDescent="0.3">
      <c r="A40" s="20" t="s">
        <v>95</v>
      </c>
      <c r="B40" s="39">
        <f>C26</f>
        <v>10203</v>
      </c>
      <c r="C40" s="39">
        <f>D12</f>
        <v>197762.69999999998</v>
      </c>
      <c r="D40" s="34">
        <f>B40/C40</f>
        <v>5.1592135422908372E-2</v>
      </c>
    </row>
    <row r="41" spans="1:4" x14ac:dyDescent="0.3">
      <c r="A41" s="20" t="s">
        <v>91</v>
      </c>
      <c r="B41" s="39">
        <f t="shared" ref="B41:B46" si="2">C27</f>
        <v>1618</v>
      </c>
      <c r="C41" s="39">
        <f t="shared" ref="C41:C46" si="3">D13</f>
        <v>83571.319499999998</v>
      </c>
      <c r="D41" s="34">
        <f t="shared" ref="D41:D46" si="4">B41/C41</f>
        <v>1.9360709028891185E-2</v>
      </c>
    </row>
    <row r="42" spans="1:4" x14ac:dyDescent="0.3">
      <c r="A42" s="20" t="s">
        <v>92</v>
      </c>
      <c r="B42" s="39">
        <f t="shared" si="2"/>
        <v>0</v>
      </c>
      <c r="C42" s="39">
        <f t="shared" si="3"/>
        <v>45928.4</v>
      </c>
      <c r="D42" s="34">
        <f t="shared" si="4"/>
        <v>0</v>
      </c>
    </row>
    <row r="43" spans="1:4" x14ac:dyDescent="0.3">
      <c r="A43" s="20" t="s">
        <v>89</v>
      </c>
      <c r="B43" s="39">
        <f t="shared" si="2"/>
        <v>44</v>
      </c>
      <c r="C43" s="39">
        <f t="shared" si="3"/>
        <v>113688.7</v>
      </c>
      <c r="D43" s="33">
        <f t="shared" si="4"/>
        <v>3.8702175326131799E-4</v>
      </c>
    </row>
    <row r="44" spans="1:4" x14ac:dyDescent="0.3">
      <c r="A44" s="20" t="s">
        <v>93</v>
      </c>
      <c r="B44" s="39">
        <f t="shared" si="2"/>
        <v>3855</v>
      </c>
      <c r="C44" s="39">
        <f t="shared" si="3"/>
        <v>22594.79</v>
      </c>
      <c r="D44" s="34">
        <f t="shared" si="4"/>
        <v>0.17061455317796712</v>
      </c>
    </row>
    <row r="45" spans="1:4" x14ac:dyDescent="0.3">
      <c r="A45" s="20" t="s">
        <v>94</v>
      </c>
      <c r="B45" s="39">
        <f t="shared" si="2"/>
        <v>191</v>
      </c>
      <c r="C45" s="39">
        <f t="shared" si="3"/>
        <v>4578.5899999999992</v>
      </c>
      <c r="D45" s="34">
        <f t="shared" si="4"/>
        <v>4.1715899436289346E-2</v>
      </c>
    </row>
    <row r="46" spans="1:4" x14ac:dyDescent="0.3">
      <c r="A46" s="20" t="s">
        <v>90</v>
      </c>
      <c r="B46" s="39">
        <f t="shared" si="2"/>
        <v>1856</v>
      </c>
      <c r="C46" s="39">
        <f t="shared" si="3"/>
        <v>7609.2300000000005</v>
      </c>
      <c r="D46" s="34">
        <f t="shared" si="4"/>
        <v>0.24391429881867152</v>
      </c>
    </row>
    <row r="47" spans="1:4" x14ac:dyDescent="0.3">
      <c r="A47" s="36"/>
      <c r="B47" s="21"/>
    </row>
    <row r="48" spans="1:4" ht="14.4" customHeight="1" x14ac:dyDescent="0.3">
      <c r="A48" s="35"/>
      <c r="B48" s="35"/>
    </row>
    <row r="49" spans="1:5" x14ac:dyDescent="0.3">
      <c r="A49" s="95" t="s">
        <v>98</v>
      </c>
      <c r="B49" s="95"/>
      <c r="C49" s="95"/>
    </row>
    <row r="50" spans="1:5" x14ac:dyDescent="0.3">
      <c r="A50" s="95"/>
      <c r="B50" s="95"/>
      <c r="C50" s="95"/>
    </row>
    <row r="53" spans="1:5" x14ac:dyDescent="0.3">
      <c r="B53" s="32" t="s">
        <v>62</v>
      </c>
      <c r="C53" s="32" t="s">
        <v>62</v>
      </c>
      <c r="D53" s="32" t="s">
        <v>62</v>
      </c>
    </row>
    <row r="54" spans="1:5" ht="15.6" x14ac:dyDescent="0.3">
      <c r="A54" s="19" t="s">
        <v>0</v>
      </c>
      <c r="B54" s="19" t="s">
        <v>102</v>
      </c>
      <c r="C54" s="19" t="s">
        <v>134</v>
      </c>
      <c r="D54" s="19" t="s">
        <v>132</v>
      </c>
      <c r="E54" s="31" t="s">
        <v>109</v>
      </c>
    </row>
    <row r="55" spans="1:5" x14ac:dyDescent="0.3">
      <c r="A55" s="20" t="s">
        <v>95</v>
      </c>
      <c r="B55" s="39">
        <v>8524</v>
      </c>
      <c r="C55" s="39">
        <v>7334</v>
      </c>
      <c r="D55" s="39">
        <f>B55-C55</f>
        <v>1190</v>
      </c>
      <c r="E55" s="34">
        <f>D55/B55</f>
        <v>0.13960581886438292</v>
      </c>
    </row>
    <row r="56" spans="1:5" x14ac:dyDescent="0.3">
      <c r="A56" s="20" t="s">
        <v>91</v>
      </c>
      <c r="B56" s="39">
        <v>2892</v>
      </c>
      <c r="C56" s="39">
        <v>2337</v>
      </c>
      <c r="D56" s="39">
        <f t="shared" ref="D56:D61" si="5">B56-C56</f>
        <v>555</v>
      </c>
      <c r="E56" s="34">
        <f t="shared" ref="E56:E61" si="6">D56/B56</f>
        <v>0.19190871369294607</v>
      </c>
    </row>
    <row r="57" spans="1:5" x14ac:dyDescent="0.3">
      <c r="A57" s="20" t="s">
        <v>92</v>
      </c>
      <c r="B57" s="39">
        <v>2506</v>
      </c>
      <c r="C57" s="39">
        <v>1863</v>
      </c>
      <c r="D57" s="39">
        <f t="shared" si="5"/>
        <v>643</v>
      </c>
      <c r="E57" s="34">
        <f t="shared" si="6"/>
        <v>0.25658419792498005</v>
      </c>
    </row>
    <row r="58" spans="1:5" x14ac:dyDescent="0.3">
      <c r="A58" s="20" t="s">
        <v>89</v>
      </c>
      <c r="B58" s="39">
        <v>5164</v>
      </c>
      <c r="C58" s="39">
        <v>3711</v>
      </c>
      <c r="D58" s="39">
        <f t="shared" si="5"/>
        <v>1453</v>
      </c>
      <c r="E58" s="34">
        <f t="shared" si="6"/>
        <v>0.28137103020914023</v>
      </c>
    </row>
    <row r="59" spans="1:5" x14ac:dyDescent="0.3">
      <c r="A59" s="20" t="s">
        <v>93</v>
      </c>
      <c r="B59" s="39">
        <v>1013</v>
      </c>
      <c r="C59" s="39">
        <v>679</v>
      </c>
      <c r="D59" s="39">
        <f t="shared" si="5"/>
        <v>334</v>
      </c>
      <c r="E59" s="34">
        <f t="shared" si="6"/>
        <v>0.32971372161895363</v>
      </c>
    </row>
    <row r="60" spans="1:5" x14ac:dyDescent="0.3">
      <c r="A60" s="20" t="s">
        <v>94</v>
      </c>
      <c r="B60" s="39">
        <v>335</v>
      </c>
      <c r="C60" s="39">
        <v>252</v>
      </c>
      <c r="D60" s="39">
        <f t="shared" si="5"/>
        <v>83</v>
      </c>
      <c r="E60" s="34">
        <f t="shared" si="6"/>
        <v>0.24776119402985075</v>
      </c>
    </row>
    <row r="61" spans="1:5" x14ac:dyDescent="0.3">
      <c r="A61" s="20" t="s">
        <v>90</v>
      </c>
      <c r="B61" s="39">
        <v>626</v>
      </c>
      <c r="C61" s="39">
        <v>478</v>
      </c>
      <c r="D61" s="39">
        <f t="shared" si="5"/>
        <v>148</v>
      </c>
      <c r="E61" s="34">
        <f t="shared" si="6"/>
        <v>0.2364217252396166</v>
      </c>
    </row>
    <row r="62" spans="1:5" x14ac:dyDescent="0.3">
      <c r="E62" s="57" t="s">
        <v>135</v>
      </c>
    </row>
  </sheetData>
  <mergeCells count="6">
    <mergeCell ref="A49:C50"/>
    <mergeCell ref="A23:C23"/>
    <mergeCell ref="A1:F4"/>
    <mergeCell ref="A21:C22"/>
    <mergeCell ref="A35:C36"/>
    <mergeCell ref="A7:C8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9" workbookViewId="0">
      <selection activeCell="I36" sqref="I36"/>
    </sheetView>
  </sheetViews>
  <sheetFormatPr defaultRowHeight="14.4" x14ac:dyDescent="0.3"/>
  <cols>
    <col min="1" max="1" width="21.44140625" customWidth="1"/>
    <col min="2" max="2" width="12.44140625" customWidth="1"/>
    <col min="3" max="3" width="29.6640625" customWidth="1"/>
    <col min="4" max="4" width="15.88671875" customWidth="1"/>
    <col min="5" max="5" width="15.109375" customWidth="1"/>
    <col min="6" max="6" width="21.21875" customWidth="1"/>
  </cols>
  <sheetData>
    <row r="1" spans="1:11" x14ac:dyDescent="0.3">
      <c r="A1" s="98" t="s">
        <v>113</v>
      </c>
      <c r="B1" s="98"/>
      <c r="C1" s="98"/>
      <c r="D1" s="98"/>
      <c r="E1" s="98"/>
      <c r="F1" s="98"/>
    </row>
    <row r="2" spans="1:11" x14ac:dyDescent="0.3">
      <c r="A2" s="98"/>
      <c r="B2" s="98"/>
      <c r="C2" s="98"/>
      <c r="D2" s="98"/>
      <c r="E2" s="98"/>
      <c r="F2" s="98"/>
    </row>
    <row r="3" spans="1:11" x14ac:dyDescent="0.3">
      <c r="A3" s="98"/>
      <c r="B3" s="98"/>
      <c r="C3" s="98"/>
      <c r="D3" s="98"/>
      <c r="E3" s="98"/>
      <c r="F3" s="98"/>
    </row>
    <row r="4" spans="1:11" x14ac:dyDescent="0.3">
      <c r="A4" s="98"/>
      <c r="B4" s="98"/>
      <c r="C4" s="98"/>
      <c r="D4" s="98"/>
      <c r="E4" s="98"/>
      <c r="F4" s="98"/>
    </row>
    <row r="5" spans="1:11" x14ac:dyDescent="0.3">
      <c r="A5" s="98"/>
      <c r="B5" s="98"/>
      <c r="C5" s="98"/>
      <c r="D5" s="98"/>
      <c r="E5" s="98"/>
      <c r="F5" s="98"/>
    </row>
    <row r="7" spans="1:11" x14ac:dyDescent="0.3">
      <c r="A7" s="84" t="s">
        <v>82</v>
      </c>
      <c r="B7" s="99"/>
      <c r="C7" s="99"/>
      <c r="D7" s="99"/>
      <c r="E7" s="99"/>
      <c r="F7" s="99"/>
    </row>
    <row r="8" spans="1:11" x14ac:dyDescent="0.3">
      <c r="A8" s="99"/>
      <c r="B8" s="99"/>
      <c r="C8" s="99"/>
      <c r="D8" s="99"/>
      <c r="E8" s="99"/>
      <c r="F8" s="99"/>
    </row>
    <row r="9" spans="1:11" x14ac:dyDescent="0.3">
      <c r="A9" s="99"/>
      <c r="B9" s="99"/>
      <c r="C9" s="99"/>
      <c r="D9" s="99"/>
      <c r="E9" s="99"/>
      <c r="F9" s="99"/>
    </row>
    <row r="10" spans="1:11" ht="15.6" x14ac:dyDescent="0.35">
      <c r="B10" t="s">
        <v>63</v>
      </c>
      <c r="C10" t="s">
        <v>83</v>
      </c>
    </row>
    <row r="11" spans="1:11" ht="14.4" customHeight="1" x14ac:dyDescent="0.35">
      <c r="C11" t="s">
        <v>84</v>
      </c>
      <c r="F11" s="30"/>
      <c r="G11" s="30"/>
      <c r="H11" s="30"/>
      <c r="I11" s="30"/>
      <c r="J11" s="30"/>
    </row>
    <row r="12" spans="1:11" ht="14.4" customHeight="1" x14ac:dyDescent="0.3">
      <c r="C12" t="s">
        <v>85</v>
      </c>
      <c r="F12" s="30"/>
      <c r="G12" s="30"/>
      <c r="H12" s="30"/>
      <c r="I12" s="30"/>
      <c r="J12" s="30"/>
    </row>
    <row r="13" spans="1:11" ht="14.4" customHeight="1" x14ac:dyDescent="0.3">
      <c r="C13" t="s">
        <v>86</v>
      </c>
      <c r="F13" s="30"/>
      <c r="G13" s="30"/>
      <c r="H13" s="30"/>
      <c r="I13" s="30"/>
      <c r="J13" s="30"/>
    </row>
    <row r="16" spans="1:11" ht="15.6" x14ac:dyDescent="0.35">
      <c r="A16" s="75" t="s">
        <v>0</v>
      </c>
      <c r="B16" s="75" t="s">
        <v>80</v>
      </c>
      <c r="C16" s="75" t="s">
        <v>79</v>
      </c>
      <c r="D16" s="75" t="s">
        <v>87</v>
      </c>
      <c r="E16" s="75" t="s">
        <v>138</v>
      </c>
      <c r="G16" s="100" t="s">
        <v>137</v>
      </c>
      <c r="H16" s="100"/>
      <c r="I16" s="100"/>
      <c r="J16" s="100"/>
      <c r="K16" s="100"/>
    </row>
    <row r="17" spans="1:6" x14ac:dyDescent="0.3">
      <c r="A17" s="1" t="s">
        <v>4</v>
      </c>
      <c r="B17" s="29">
        <f>'SHREE Regression with Rm'!B18</f>
        <v>0.98955891840851318</v>
      </c>
      <c r="C17" s="41">
        <f>'IMP RATIOS FOR COMPANIES'!D41</f>
        <v>1.9360709028891185E-2</v>
      </c>
      <c r="D17" s="41">
        <f>'IMP RATIOS FOR COMPANIES'!E56</f>
        <v>0.19190871369294607</v>
      </c>
      <c r="E17" s="1">
        <f>B17/(1+(1-D17)*C17)</f>
        <v>0.97431553722302178</v>
      </c>
    </row>
    <row r="18" spans="1:6" x14ac:dyDescent="0.3">
      <c r="A18" s="1" t="s">
        <v>2</v>
      </c>
      <c r="B18" s="29">
        <f>'ACC Regression with Rm'!B18</f>
        <v>0.96909093077660335</v>
      </c>
      <c r="C18" s="41">
        <f>'IMP RATIOS FOR COMPANIES'!D42</f>
        <v>0</v>
      </c>
      <c r="D18" s="41">
        <f>'IMP RATIOS FOR COMPANIES'!E57</f>
        <v>0.25658419792498005</v>
      </c>
      <c r="E18" s="1">
        <f t="shared" ref="E18:E22" si="0">B18/(1+(1-D18)*C18)</f>
        <v>0.96909093077660335</v>
      </c>
    </row>
    <row r="19" spans="1:6" x14ac:dyDescent="0.3">
      <c r="A19" s="1" t="s">
        <v>3</v>
      </c>
      <c r="B19" s="29">
        <f>'AMBUJA Regression with Rm'!B18</f>
        <v>0.78323618636707448</v>
      </c>
      <c r="C19" s="29">
        <f>'IMP RATIOS FOR COMPANIES'!D43</f>
        <v>3.8702175326131799E-4</v>
      </c>
      <c r="D19" s="41">
        <f>'IMP RATIOS FOR COMPANIES'!E58</f>
        <v>0.28137103020914023</v>
      </c>
      <c r="E19" s="1">
        <f t="shared" si="0"/>
        <v>0.78301840933765554</v>
      </c>
    </row>
    <row r="20" spans="1:6" x14ac:dyDescent="0.3">
      <c r="A20" s="1" t="s">
        <v>6</v>
      </c>
      <c r="B20" s="29">
        <f>'JK CEMENT Regression with Rm'!B18</f>
        <v>1.1488336427278341</v>
      </c>
      <c r="C20" s="41">
        <f>'IMP RATIOS FOR COMPANIES'!D44</f>
        <v>0.17061455317796712</v>
      </c>
      <c r="D20" s="41">
        <f>'IMP RATIOS FOR COMPANIES'!E59</f>
        <v>0.32971372161895363</v>
      </c>
      <c r="E20" s="1">
        <f t="shared" si="0"/>
        <v>1.0309352726842884</v>
      </c>
    </row>
    <row r="21" spans="1:6" x14ac:dyDescent="0.3">
      <c r="A21" s="1" t="s">
        <v>81</v>
      </c>
      <c r="B21" s="29">
        <f>'HEIDELBERG Regression with Rm'!B18</f>
        <v>1.0513750814173706</v>
      </c>
      <c r="C21" s="41">
        <f>'IMP RATIOS FOR COMPANIES'!D45</f>
        <v>4.1715899436289346E-2</v>
      </c>
      <c r="D21" s="41">
        <f>'IMP RATIOS FOR COMPANIES'!E60</f>
        <v>0.24776119402985075</v>
      </c>
      <c r="E21" s="1">
        <f t="shared" si="0"/>
        <v>1.0193864112772812</v>
      </c>
    </row>
    <row r="22" spans="1:6" x14ac:dyDescent="0.3">
      <c r="A22" s="1" t="s">
        <v>5</v>
      </c>
      <c r="B22" s="29">
        <f>'JK LAKSHMI Regression with Rm'!B18</f>
        <v>1.0277058299703452</v>
      </c>
      <c r="C22" s="41">
        <f>'IMP RATIOS FOR COMPANIES'!D46</f>
        <v>0.24391429881867152</v>
      </c>
      <c r="D22" s="41">
        <f>'IMP RATIOS FOR COMPANIES'!E61</f>
        <v>0.2364217252396166</v>
      </c>
      <c r="E22" s="1">
        <f t="shared" si="0"/>
        <v>0.86635014345965322</v>
      </c>
    </row>
    <row r="23" spans="1:6" x14ac:dyDescent="0.3">
      <c r="A23" s="120" t="s">
        <v>187</v>
      </c>
      <c r="B23">
        <v>0.96817456198072949</v>
      </c>
    </row>
    <row r="24" spans="1:6" ht="16.2" x14ac:dyDescent="0.35">
      <c r="D24" s="58" t="s">
        <v>139</v>
      </c>
      <c r="E24" s="73">
        <f>AVERAGE(E17:E22)</f>
        <v>0.94051611745975061</v>
      </c>
      <c r="F24" t="s">
        <v>166</v>
      </c>
    </row>
  </sheetData>
  <mergeCells count="3">
    <mergeCell ref="A1:F5"/>
    <mergeCell ref="A7:F9"/>
    <mergeCell ref="G16:K16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18" sqref="C18"/>
    </sheetView>
  </sheetViews>
  <sheetFormatPr defaultRowHeight="14.4" x14ac:dyDescent="0.3"/>
  <cols>
    <col min="1" max="1" width="17.5546875" customWidth="1"/>
    <col min="2" max="2" width="18.21875" customWidth="1"/>
    <col min="3" max="3" width="15.109375" customWidth="1"/>
    <col min="4" max="4" width="43.6640625" customWidth="1"/>
  </cols>
  <sheetData>
    <row r="1" spans="1:9" ht="14.4" customHeight="1" x14ac:dyDescent="0.3">
      <c r="A1" s="108" t="s">
        <v>59</v>
      </c>
      <c r="B1" s="108"/>
      <c r="C1" s="108"/>
      <c r="D1" s="108"/>
      <c r="E1" s="108"/>
      <c r="F1" s="108"/>
      <c r="G1" s="18"/>
      <c r="H1" s="18"/>
      <c r="I1" s="18"/>
    </row>
    <row r="2" spans="1:9" ht="14.4" customHeight="1" x14ac:dyDescent="0.3">
      <c r="A2" s="108"/>
      <c r="B2" s="108"/>
      <c r="C2" s="108"/>
      <c r="D2" s="108"/>
      <c r="E2" s="108"/>
      <c r="F2" s="108"/>
      <c r="G2" s="18"/>
      <c r="H2" s="18"/>
      <c r="I2" s="18"/>
    </row>
    <row r="3" spans="1:9" ht="14.4" customHeight="1" x14ac:dyDescent="0.3">
      <c r="A3" s="108"/>
      <c r="B3" s="108"/>
      <c r="C3" s="108"/>
      <c r="D3" s="108"/>
      <c r="E3" s="108"/>
      <c r="F3" s="108"/>
      <c r="G3" s="18"/>
      <c r="H3" s="18"/>
      <c r="I3" s="18"/>
    </row>
    <row r="4" spans="1:9" ht="15.6" customHeight="1" x14ac:dyDescent="0.3">
      <c r="A4" s="108"/>
      <c r="B4" s="108"/>
      <c r="C4" s="108"/>
      <c r="D4" s="108"/>
      <c r="E4" s="108"/>
      <c r="F4" s="108"/>
    </row>
    <row r="6" spans="1:9" x14ac:dyDescent="0.3">
      <c r="A6" s="107" t="s">
        <v>46</v>
      </c>
      <c r="B6" s="107"/>
      <c r="C6" s="107"/>
      <c r="D6" s="107"/>
      <c r="E6" s="107"/>
      <c r="F6" s="107"/>
    </row>
    <row r="7" spans="1:9" x14ac:dyDescent="0.3">
      <c r="A7" s="107"/>
      <c r="B7" s="107"/>
      <c r="C7" s="107"/>
      <c r="D7" s="107"/>
      <c r="E7" s="107"/>
      <c r="F7" s="107"/>
    </row>
    <row r="8" spans="1:9" x14ac:dyDescent="0.3">
      <c r="A8" s="107"/>
      <c r="B8" s="107"/>
      <c r="C8" s="107"/>
      <c r="D8" s="107"/>
      <c r="E8" s="107"/>
      <c r="F8" s="107"/>
    </row>
    <row r="9" spans="1:9" ht="15.6" x14ac:dyDescent="0.3">
      <c r="B9" s="22" t="s">
        <v>63</v>
      </c>
      <c r="C9" s="21" t="s">
        <v>47</v>
      </c>
      <c r="D9" s="9" t="s">
        <v>64</v>
      </c>
    </row>
    <row r="10" spans="1:9" ht="15.6" x14ac:dyDescent="0.3">
      <c r="C10" s="21" t="s">
        <v>48</v>
      </c>
      <c r="D10" s="9" t="s">
        <v>66</v>
      </c>
    </row>
    <row r="11" spans="1:9" ht="15.6" x14ac:dyDescent="0.3">
      <c r="C11" s="21" t="s">
        <v>49</v>
      </c>
      <c r="D11" s="9" t="s">
        <v>65</v>
      </c>
    </row>
    <row r="12" spans="1:9" ht="14.4" customHeight="1" x14ac:dyDescent="0.3">
      <c r="C12" s="21" t="s">
        <v>50</v>
      </c>
      <c r="D12" s="74" t="s">
        <v>167</v>
      </c>
    </row>
    <row r="13" spans="1:9" ht="14.4" customHeight="1" x14ac:dyDescent="0.3"/>
    <row r="14" spans="1:9" ht="15.6" x14ac:dyDescent="0.3">
      <c r="B14" s="76" t="s">
        <v>51</v>
      </c>
      <c r="C14" s="76" t="s">
        <v>52</v>
      </c>
      <c r="D14" s="19" t="s">
        <v>54</v>
      </c>
    </row>
    <row r="15" spans="1:9" ht="15.6" x14ac:dyDescent="0.3">
      <c r="B15" s="16" t="s">
        <v>47</v>
      </c>
      <c r="C15" s="17">
        <f>C16+C18*(C17-C16)</f>
        <v>0.11725605465381594</v>
      </c>
      <c r="D15" s="16" t="s">
        <v>55</v>
      </c>
    </row>
    <row r="16" spans="1:9" ht="15.6" x14ac:dyDescent="0.3">
      <c r="B16" s="14" t="s">
        <v>48</v>
      </c>
      <c r="C16" s="27">
        <f>'Risk Free Rate'!B6</f>
        <v>6.4799999999999996E-2</v>
      </c>
      <c r="D16" s="15" t="s">
        <v>56</v>
      </c>
    </row>
    <row r="17" spans="2:7" ht="18" customHeight="1" x14ac:dyDescent="0.3">
      <c r="B17" s="14" t="s">
        <v>49</v>
      </c>
      <c r="C17" s="28">
        <f>'Data for TOP DOWN APPROACH'!F3</f>
        <v>0.11898036861710071</v>
      </c>
      <c r="D17" s="15" t="s">
        <v>57</v>
      </c>
    </row>
    <row r="18" spans="2:7" ht="18" customHeight="1" x14ac:dyDescent="0.3">
      <c r="B18" s="14" t="s">
        <v>50</v>
      </c>
      <c r="C18" s="15">
        <f>'ULTRATECH Regression with Rm'!B18</f>
        <v>0.96817456198072949</v>
      </c>
      <c r="D18" s="61" t="s">
        <v>168</v>
      </c>
    </row>
    <row r="21" spans="2:7" ht="18" customHeight="1" x14ac:dyDescent="0.3">
      <c r="B21" s="101" t="s">
        <v>58</v>
      </c>
      <c r="C21" s="102"/>
      <c r="D21" s="105">
        <f>C15</f>
        <v>0.11725605465381594</v>
      </c>
      <c r="E21" s="109" t="s">
        <v>165</v>
      </c>
      <c r="F21" s="110"/>
      <c r="G21" s="110"/>
    </row>
    <row r="22" spans="2:7" ht="18" customHeight="1" x14ac:dyDescent="0.3">
      <c r="B22" s="103"/>
      <c r="C22" s="104"/>
      <c r="D22" s="106"/>
      <c r="E22" s="109"/>
      <c r="F22" s="110"/>
      <c r="G22" s="110"/>
    </row>
  </sheetData>
  <mergeCells count="5">
    <mergeCell ref="B21:C22"/>
    <mergeCell ref="D21:D22"/>
    <mergeCell ref="A6:F8"/>
    <mergeCell ref="A1:F4"/>
    <mergeCell ref="E21:G2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2" workbookViewId="0">
      <selection activeCell="D33" sqref="D33:D34"/>
    </sheetView>
  </sheetViews>
  <sheetFormatPr defaultRowHeight="14.4" x14ac:dyDescent="0.3"/>
  <cols>
    <col min="1" max="1" width="8" customWidth="1"/>
    <col min="2" max="2" width="20.5546875" customWidth="1"/>
    <col min="3" max="3" width="14" customWidth="1"/>
    <col min="4" max="4" width="45.33203125" customWidth="1"/>
    <col min="5" max="5" width="12.6640625" customWidth="1"/>
  </cols>
  <sheetData>
    <row r="1" spans="1:6" x14ac:dyDescent="0.3">
      <c r="A1" s="108" t="s">
        <v>140</v>
      </c>
      <c r="B1" s="108"/>
      <c r="C1" s="108"/>
      <c r="D1" s="108"/>
      <c r="E1" s="108"/>
      <c r="F1" s="108"/>
    </row>
    <row r="2" spans="1:6" x14ac:dyDescent="0.3">
      <c r="A2" s="108"/>
      <c r="B2" s="108"/>
      <c r="C2" s="108"/>
      <c r="D2" s="108"/>
      <c r="E2" s="108"/>
      <c r="F2" s="108"/>
    </row>
    <row r="3" spans="1:6" x14ac:dyDescent="0.3">
      <c r="A3" s="108"/>
      <c r="B3" s="108"/>
      <c r="C3" s="108"/>
      <c r="D3" s="108"/>
      <c r="E3" s="108"/>
      <c r="F3" s="108"/>
    </row>
    <row r="4" spans="1:6" x14ac:dyDescent="0.3">
      <c r="A4" s="108"/>
      <c r="B4" s="108"/>
      <c r="C4" s="108"/>
      <c r="D4" s="108"/>
      <c r="E4" s="108"/>
      <c r="F4" s="108"/>
    </row>
    <row r="6" spans="1:6" ht="14.4" customHeight="1" x14ac:dyDescent="0.3">
      <c r="A6" s="111" t="s">
        <v>142</v>
      </c>
      <c r="B6" s="112"/>
      <c r="C6" s="112"/>
      <c r="D6" s="112"/>
      <c r="E6" s="112"/>
      <c r="F6" s="112"/>
    </row>
    <row r="7" spans="1:6" ht="14.4" customHeight="1" x14ac:dyDescent="0.3">
      <c r="A7" s="112"/>
      <c r="B7" s="112"/>
      <c r="C7" s="112"/>
      <c r="D7" s="112"/>
      <c r="E7" s="112"/>
      <c r="F7" s="112"/>
    </row>
    <row r="8" spans="1:6" ht="14.4" customHeight="1" x14ac:dyDescent="0.3">
      <c r="A8" s="112"/>
      <c r="B8" s="112"/>
      <c r="C8" s="112"/>
      <c r="D8" s="112"/>
      <c r="E8" s="112"/>
      <c r="F8" s="112"/>
    </row>
    <row r="9" spans="1:6" ht="15.6" x14ac:dyDescent="0.35">
      <c r="C9" t="s">
        <v>63</v>
      </c>
      <c r="D9" t="s">
        <v>83</v>
      </c>
    </row>
    <row r="10" spans="1:6" ht="15.6" x14ac:dyDescent="0.35">
      <c r="D10" t="s">
        <v>141</v>
      </c>
    </row>
    <row r="11" spans="1:6" x14ac:dyDescent="0.3">
      <c r="D11" t="s">
        <v>85</v>
      </c>
    </row>
    <row r="12" spans="1:6" x14ac:dyDescent="0.3">
      <c r="D12" t="s">
        <v>86</v>
      </c>
    </row>
    <row r="14" spans="1:6" ht="18" x14ac:dyDescent="0.35">
      <c r="B14" s="78" t="s">
        <v>139</v>
      </c>
      <c r="C14" s="77" t="s">
        <v>109</v>
      </c>
      <c r="D14" s="77" t="s">
        <v>79</v>
      </c>
      <c r="E14" s="63" t="s">
        <v>144</v>
      </c>
    </row>
    <row r="15" spans="1:6" ht="15.6" x14ac:dyDescent="0.3">
      <c r="B15" s="59">
        <f>'BETA Average Cement Industry'!E24</f>
        <v>0.94051611745975061</v>
      </c>
      <c r="C15" s="60">
        <f>'IMP RATIOS FOR COMPANIES'!E55</f>
        <v>0.13960581886438292</v>
      </c>
      <c r="D15" s="62">
        <f>'IMP RATIOS FOR COMPANIES'!D40</f>
        <v>5.1592135422908372E-2</v>
      </c>
      <c r="E15" s="64">
        <f>B15*(1+(1-C15)*D15)</f>
        <v>0.98226522641708092</v>
      </c>
    </row>
    <row r="18" spans="1:6" ht="20.399999999999999" customHeight="1" x14ac:dyDescent="0.3">
      <c r="A18" s="107" t="s">
        <v>46</v>
      </c>
      <c r="B18" s="107"/>
      <c r="C18" s="107"/>
      <c r="D18" s="107"/>
      <c r="E18" s="107"/>
      <c r="F18" s="107"/>
    </row>
    <row r="19" spans="1:6" ht="18" customHeight="1" x14ac:dyDescent="0.3">
      <c r="A19" s="107"/>
      <c r="B19" s="107"/>
      <c r="C19" s="107"/>
      <c r="D19" s="107"/>
      <c r="E19" s="107"/>
      <c r="F19" s="107"/>
    </row>
    <row r="20" spans="1:6" ht="18" customHeight="1" x14ac:dyDescent="0.3">
      <c r="A20" s="107"/>
      <c r="B20" s="107"/>
      <c r="C20" s="107"/>
      <c r="D20" s="107"/>
      <c r="E20" s="107"/>
      <c r="F20" s="107"/>
    </row>
    <row r="21" spans="1:6" ht="15.6" x14ac:dyDescent="0.3">
      <c r="B21" s="22" t="s">
        <v>63</v>
      </c>
      <c r="C21" s="21" t="s">
        <v>47</v>
      </c>
      <c r="D21" s="9" t="s">
        <v>64</v>
      </c>
    </row>
    <row r="22" spans="1:6" ht="15.6" x14ac:dyDescent="0.3">
      <c r="C22" s="21" t="s">
        <v>48</v>
      </c>
      <c r="D22" s="9" t="s">
        <v>66</v>
      </c>
    </row>
    <row r="23" spans="1:6" ht="15.6" x14ac:dyDescent="0.3">
      <c r="C23" s="21" t="s">
        <v>49</v>
      </c>
      <c r="D23" s="9" t="s">
        <v>65</v>
      </c>
    </row>
    <row r="24" spans="1:6" ht="15.6" x14ac:dyDescent="0.3">
      <c r="C24" s="21" t="s">
        <v>50</v>
      </c>
      <c r="D24" s="74" t="s">
        <v>169</v>
      </c>
    </row>
    <row r="25" spans="1:6" ht="14.4" customHeight="1" x14ac:dyDescent="0.3"/>
    <row r="26" spans="1:6" ht="14.4" customHeight="1" x14ac:dyDescent="0.3">
      <c r="B26" s="76" t="s">
        <v>51</v>
      </c>
      <c r="C26" s="76" t="s">
        <v>52</v>
      </c>
      <c r="D26" s="19" t="s">
        <v>54</v>
      </c>
    </row>
    <row r="27" spans="1:6" ht="14.4" customHeight="1" x14ac:dyDescent="0.3">
      <c r="B27" s="14" t="s">
        <v>48</v>
      </c>
      <c r="C27" s="27">
        <f>'Risk Free Rate'!B6</f>
        <v>6.4799999999999996E-2</v>
      </c>
      <c r="D27" s="15" t="s">
        <v>56</v>
      </c>
    </row>
    <row r="28" spans="1:6" ht="15.6" x14ac:dyDescent="0.3">
      <c r="B28" s="14" t="s">
        <v>49</v>
      </c>
      <c r="C28" s="28">
        <f>'Data for TOP DOWN APPROACH'!F3</f>
        <v>0.11898036861710071</v>
      </c>
      <c r="D28" s="15" t="s">
        <v>57</v>
      </c>
    </row>
    <row r="29" spans="1:6" ht="15.6" x14ac:dyDescent="0.3">
      <c r="B29" s="14" t="s">
        <v>50</v>
      </c>
      <c r="C29" s="15">
        <f>E15</f>
        <v>0.98226522641708092</v>
      </c>
      <c r="D29" s="61" t="s">
        <v>143</v>
      </c>
    </row>
    <row r="30" spans="1:6" ht="15.6" x14ac:dyDescent="0.3">
      <c r="B30" s="16" t="s">
        <v>47</v>
      </c>
      <c r="C30" s="17">
        <f>C27+C29*(C28-C27)</f>
        <v>0.11801949204703732</v>
      </c>
      <c r="D30" s="16" t="s">
        <v>55</v>
      </c>
    </row>
    <row r="33" spans="2:7" x14ac:dyDescent="0.3">
      <c r="B33" s="101" t="s">
        <v>58</v>
      </c>
      <c r="C33" s="102"/>
      <c r="D33" s="105">
        <f>C30</f>
        <v>0.11801949204703732</v>
      </c>
      <c r="E33" s="109" t="s">
        <v>165</v>
      </c>
      <c r="F33" s="110"/>
      <c r="G33" s="110"/>
    </row>
    <row r="34" spans="2:7" x14ac:dyDescent="0.3">
      <c r="B34" s="103"/>
      <c r="C34" s="104"/>
      <c r="D34" s="106"/>
      <c r="E34" s="109"/>
      <c r="F34" s="110"/>
      <c r="G34" s="110"/>
    </row>
  </sheetData>
  <mergeCells count="6">
    <mergeCell ref="A1:F4"/>
    <mergeCell ref="B33:C34"/>
    <mergeCell ref="D33:D34"/>
    <mergeCell ref="A6:F8"/>
    <mergeCell ref="A18:F20"/>
    <mergeCell ref="E33:G3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19" sqref="D19:H19"/>
    </sheetView>
  </sheetViews>
  <sheetFormatPr defaultRowHeight="14.4" x14ac:dyDescent="0.3"/>
  <cols>
    <col min="1" max="1" width="21.33203125" customWidth="1"/>
    <col min="2" max="2" width="16.21875" customWidth="1"/>
    <col min="3" max="3" width="23.44140625" customWidth="1"/>
    <col min="8" max="8" width="15.33203125" customWidth="1"/>
  </cols>
  <sheetData>
    <row r="1" spans="1:8" x14ac:dyDescent="0.3">
      <c r="A1" s="114" t="s">
        <v>100</v>
      </c>
      <c r="B1" s="114"/>
      <c r="C1" s="114"/>
      <c r="D1" s="114"/>
      <c r="E1" s="114"/>
      <c r="F1" s="114"/>
      <c r="G1" s="114"/>
    </row>
    <row r="2" spans="1:8" x14ac:dyDescent="0.3">
      <c r="A2" s="114"/>
      <c r="B2" s="114"/>
      <c r="C2" s="114"/>
      <c r="D2" s="114"/>
      <c r="E2" s="114"/>
      <c r="F2" s="114"/>
      <c r="G2" s="114"/>
    </row>
    <row r="3" spans="1:8" x14ac:dyDescent="0.3">
      <c r="A3" s="114"/>
      <c r="B3" s="114"/>
      <c r="C3" s="114"/>
      <c r="D3" s="114"/>
      <c r="E3" s="114"/>
      <c r="F3" s="114"/>
      <c r="G3" s="114"/>
    </row>
    <row r="4" spans="1:8" x14ac:dyDescent="0.3">
      <c r="A4" s="114"/>
      <c r="B4" s="114"/>
      <c r="C4" s="114"/>
      <c r="D4" s="114"/>
      <c r="E4" s="114"/>
      <c r="F4" s="114"/>
      <c r="G4" s="114"/>
    </row>
    <row r="6" spans="1:8" x14ac:dyDescent="0.3">
      <c r="A6" s="115" t="s">
        <v>136</v>
      </c>
      <c r="B6" s="115"/>
    </row>
    <row r="7" spans="1:8" x14ac:dyDescent="0.3">
      <c r="A7" s="50" t="s">
        <v>101</v>
      </c>
      <c r="B7" s="43">
        <v>945</v>
      </c>
      <c r="C7" s="42" t="s">
        <v>62</v>
      </c>
    </row>
    <row r="8" spans="1:8" x14ac:dyDescent="0.3">
      <c r="A8" s="50" t="s">
        <v>102</v>
      </c>
      <c r="B8" s="44">
        <v>8524</v>
      </c>
      <c r="C8" s="42" t="s">
        <v>62</v>
      </c>
    </row>
    <row r="9" spans="1:8" x14ac:dyDescent="0.3">
      <c r="A9" s="25" t="s">
        <v>103</v>
      </c>
      <c r="B9" s="25">
        <f>B8/B7</f>
        <v>9.0201058201058206</v>
      </c>
      <c r="D9" s="113" t="s">
        <v>170</v>
      </c>
      <c r="E9" s="113"/>
      <c r="F9" s="113"/>
      <c r="G9" s="113"/>
      <c r="H9" s="113"/>
    </row>
    <row r="11" spans="1:8" x14ac:dyDescent="0.3">
      <c r="A11" s="116" t="s">
        <v>104</v>
      </c>
      <c r="B11" s="116"/>
    </row>
    <row r="12" spans="1:8" x14ac:dyDescent="0.3">
      <c r="A12" s="49" t="s">
        <v>105</v>
      </c>
      <c r="B12" s="45">
        <f>'Risk Free Rate'!B6</f>
        <v>6.4799999999999996E-2</v>
      </c>
      <c r="D12" s="117" t="s">
        <v>112</v>
      </c>
      <c r="E12" s="117"/>
      <c r="F12" s="117"/>
      <c r="G12" s="117"/>
      <c r="H12" s="117"/>
    </row>
    <row r="13" spans="1:8" x14ac:dyDescent="0.3">
      <c r="A13" s="49" t="s">
        <v>106</v>
      </c>
      <c r="B13" s="46">
        <v>7.4999999999999997E-3</v>
      </c>
      <c r="D13" s="113" t="s">
        <v>118</v>
      </c>
      <c r="E13" s="113"/>
      <c r="F13" s="113"/>
      <c r="G13" s="113"/>
      <c r="H13" s="113"/>
    </row>
    <row r="14" spans="1:8" x14ac:dyDescent="0.3">
      <c r="A14" s="25" t="s">
        <v>107</v>
      </c>
      <c r="B14" s="47">
        <f>B12+B13</f>
        <v>7.2300000000000003E-2</v>
      </c>
      <c r="C14" t="s">
        <v>165</v>
      </c>
    </row>
    <row r="16" spans="1:8" x14ac:dyDescent="0.3">
      <c r="A16" s="96" t="s">
        <v>108</v>
      </c>
      <c r="B16" s="96"/>
    </row>
    <row r="17" spans="1:8" x14ac:dyDescent="0.3">
      <c r="A17" s="49" t="s">
        <v>107</v>
      </c>
      <c r="B17" s="45">
        <f>B14</f>
        <v>7.2300000000000003E-2</v>
      </c>
    </row>
    <row r="18" spans="1:8" ht="15.6" x14ac:dyDescent="0.35">
      <c r="A18" s="49" t="s">
        <v>111</v>
      </c>
      <c r="B18" s="65">
        <f>'IMP RATIOS FOR COMPANIES'!E55</f>
        <v>0.13960581886438292</v>
      </c>
    </row>
    <row r="19" spans="1:8" x14ac:dyDescent="0.3">
      <c r="A19" s="25" t="s">
        <v>171</v>
      </c>
      <c r="B19" s="48">
        <f>B17*(1-B18)</f>
        <v>6.2206499296105118E-2</v>
      </c>
      <c r="C19" t="s">
        <v>165</v>
      </c>
      <c r="D19" s="113" t="s">
        <v>110</v>
      </c>
      <c r="E19" s="113"/>
      <c r="F19" s="113"/>
      <c r="G19" s="113"/>
      <c r="H19" s="113"/>
    </row>
  </sheetData>
  <mergeCells count="8">
    <mergeCell ref="D13:H13"/>
    <mergeCell ref="A16:B16"/>
    <mergeCell ref="D19:H19"/>
    <mergeCell ref="A1:G4"/>
    <mergeCell ref="A6:B6"/>
    <mergeCell ref="D9:H9"/>
    <mergeCell ref="A11:B11"/>
    <mergeCell ref="D12:H1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4" sqref="C14"/>
    </sheetView>
  </sheetViews>
  <sheetFormatPr defaultRowHeight="14.4" x14ac:dyDescent="0.3"/>
  <cols>
    <col min="2" max="2" width="34.21875" customWidth="1"/>
    <col min="3" max="3" width="29.88671875" customWidth="1"/>
    <col min="4" max="4" width="23.21875" customWidth="1"/>
  </cols>
  <sheetData>
    <row r="1" spans="1:6" x14ac:dyDescent="0.3">
      <c r="A1" s="114" t="s">
        <v>160</v>
      </c>
      <c r="B1" s="114"/>
      <c r="C1" s="114"/>
      <c r="D1" s="114"/>
      <c r="E1" s="114"/>
      <c r="F1" s="114"/>
    </row>
    <row r="2" spans="1:6" x14ac:dyDescent="0.3">
      <c r="A2" s="114"/>
      <c r="B2" s="114"/>
      <c r="C2" s="114"/>
      <c r="D2" s="114"/>
      <c r="E2" s="114"/>
      <c r="F2" s="114"/>
    </row>
    <row r="3" spans="1:6" x14ac:dyDescent="0.3">
      <c r="A3" s="114"/>
      <c r="B3" s="114"/>
      <c r="C3" s="114"/>
      <c r="D3" s="114"/>
      <c r="E3" s="114"/>
      <c r="F3" s="114"/>
    </row>
    <row r="4" spans="1:6" x14ac:dyDescent="0.3">
      <c r="A4" s="114"/>
      <c r="B4" s="114"/>
      <c r="C4" s="114"/>
      <c r="D4" s="114"/>
      <c r="E4" s="114"/>
      <c r="F4" s="114"/>
    </row>
    <row r="7" spans="1:6" x14ac:dyDescent="0.3">
      <c r="B7" s="19" t="s">
        <v>97</v>
      </c>
      <c r="C7" s="19" t="s">
        <v>88</v>
      </c>
      <c r="D7" s="31" t="s">
        <v>161</v>
      </c>
    </row>
    <row r="8" spans="1:6" x14ac:dyDescent="0.3">
      <c r="B8" s="70">
        <f>'IMP RATIOS FOR COMPANIES'!B40</f>
        <v>10203</v>
      </c>
      <c r="C8" s="70">
        <f>'IMP RATIOS FOR COMPANIES'!C40</f>
        <v>197762.69999999998</v>
      </c>
      <c r="D8" s="70">
        <f>B8+C8</f>
        <v>207965.69999999998</v>
      </c>
    </row>
    <row r="11" spans="1:6" ht="15.6" x14ac:dyDescent="0.3">
      <c r="B11" s="19" t="s">
        <v>154</v>
      </c>
      <c r="C11" s="40">
        <f>B8/D8</f>
        <v>4.9060974958851394E-2</v>
      </c>
    </row>
    <row r="12" spans="1:6" ht="15.6" x14ac:dyDescent="0.3">
      <c r="B12" s="19" t="s">
        <v>155</v>
      </c>
      <c r="C12" s="40">
        <f>C8/D8</f>
        <v>0.95093902504114858</v>
      </c>
    </row>
    <row r="13" spans="1:6" x14ac:dyDescent="0.3">
      <c r="B13" s="118" t="s">
        <v>63</v>
      </c>
      <c r="C13" s="118"/>
    </row>
    <row r="14" spans="1:6" ht="15.6" x14ac:dyDescent="0.3">
      <c r="B14" s="21" t="s">
        <v>154</v>
      </c>
      <c r="C14" t="s">
        <v>163</v>
      </c>
    </row>
    <row r="15" spans="1:6" ht="15.6" x14ac:dyDescent="0.3">
      <c r="B15" s="21" t="s">
        <v>155</v>
      </c>
      <c r="C15" t="s">
        <v>162</v>
      </c>
    </row>
  </sheetData>
  <mergeCells count="2">
    <mergeCell ref="A1:F4"/>
    <mergeCell ref="B13:C1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6" sqref="A6:F8"/>
    </sheetView>
  </sheetViews>
  <sheetFormatPr defaultRowHeight="14.4" x14ac:dyDescent="0.3"/>
  <cols>
    <col min="1" max="1" width="14.5546875" customWidth="1"/>
    <col min="2" max="2" width="11.44140625" customWidth="1"/>
    <col min="3" max="3" width="10.77734375" customWidth="1"/>
    <col min="4" max="4" width="13.44140625" customWidth="1"/>
    <col min="5" max="5" width="15.44140625" customWidth="1"/>
    <col min="6" max="6" width="15.109375" customWidth="1"/>
    <col min="7" max="7" width="12.33203125" customWidth="1"/>
  </cols>
  <sheetData>
    <row r="1" spans="1:7" ht="14.4" customHeight="1" x14ac:dyDescent="0.3">
      <c r="A1" s="83" t="s">
        <v>146</v>
      </c>
      <c r="B1" s="83"/>
      <c r="C1" s="83"/>
      <c r="D1" s="83"/>
      <c r="E1" s="83"/>
      <c r="F1" s="83"/>
      <c r="G1" s="67"/>
    </row>
    <row r="2" spans="1:7" ht="14.4" customHeight="1" x14ac:dyDescent="0.3">
      <c r="A2" s="83"/>
      <c r="B2" s="83"/>
      <c r="C2" s="83"/>
      <c r="D2" s="83"/>
      <c r="E2" s="83"/>
      <c r="F2" s="83"/>
      <c r="G2" s="67"/>
    </row>
    <row r="3" spans="1:7" ht="14.4" customHeight="1" x14ac:dyDescent="0.3">
      <c r="A3" s="83"/>
      <c r="B3" s="83"/>
      <c r="C3" s="83"/>
      <c r="D3" s="83"/>
      <c r="E3" s="83"/>
      <c r="F3" s="83"/>
      <c r="G3" s="67"/>
    </row>
    <row r="4" spans="1:7" ht="14.4" customHeight="1" x14ac:dyDescent="0.3">
      <c r="A4" s="83"/>
      <c r="B4" s="83"/>
      <c r="C4" s="83"/>
      <c r="D4" s="83"/>
      <c r="E4" s="83"/>
      <c r="F4" s="83"/>
      <c r="G4" s="67"/>
    </row>
    <row r="6" spans="1:7" x14ac:dyDescent="0.3">
      <c r="A6" s="111" t="s">
        <v>159</v>
      </c>
      <c r="B6" s="112"/>
      <c r="C6" s="112"/>
      <c r="D6" s="112"/>
      <c r="E6" s="112"/>
      <c r="F6" s="112"/>
    </row>
    <row r="7" spans="1:7" x14ac:dyDescent="0.3">
      <c r="A7" s="112"/>
      <c r="B7" s="112"/>
      <c r="C7" s="112"/>
      <c r="D7" s="112"/>
      <c r="E7" s="112"/>
      <c r="F7" s="112"/>
    </row>
    <row r="8" spans="1:7" x14ac:dyDescent="0.3">
      <c r="A8" s="112"/>
      <c r="B8" s="112"/>
      <c r="C8" s="112"/>
      <c r="D8" s="112"/>
      <c r="E8" s="112"/>
      <c r="F8" s="112"/>
    </row>
    <row r="9" spans="1:7" ht="15.6" x14ac:dyDescent="0.35">
      <c r="C9" t="s">
        <v>63</v>
      </c>
      <c r="D9" t="s">
        <v>149</v>
      </c>
    </row>
    <row r="10" spans="1:7" ht="15.6" x14ac:dyDescent="0.35">
      <c r="D10" t="s">
        <v>172</v>
      </c>
    </row>
    <row r="11" spans="1:7" ht="15.6" x14ac:dyDescent="0.35">
      <c r="D11" t="s">
        <v>147</v>
      </c>
    </row>
    <row r="12" spans="1:7" ht="15.6" x14ac:dyDescent="0.35">
      <c r="D12" t="s">
        <v>148</v>
      </c>
    </row>
    <row r="13" spans="1:7" ht="15.6" x14ac:dyDescent="0.35">
      <c r="D13" t="s">
        <v>151</v>
      </c>
    </row>
    <row r="15" spans="1:7" ht="15.6" x14ac:dyDescent="0.3">
      <c r="B15" s="31" t="s">
        <v>152</v>
      </c>
      <c r="C15" s="31" t="s">
        <v>153</v>
      </c>
      <c r="D15" s="31" t="s">
        <v>154</v>
      </c>
      <c r="E15" s="31" t="s">
        <v>155</v>
      </c>
      <c r="F15" s="31" t="s">
        <v>156</v>
      </c>
    </row>
    <row r="16" spans="1:7" x14ac:dyDescent="0.3">
      <c r="B16" s="69">
        <f>'COST OF EQUITY TOP DOWN'!C15</f>
        <v>0.11725605465381594</v>
      </c>
      <c r="C16" s="68">
        <f>'CALC COST OF DEBT'!B14</f>
        <v>7.2300000000000003E-2</v>
      </c>
      <c r="D16" s="40">
        <f>'CAPITAL STRUCTURE OF ULTRATECH'!C12</f>
        <v>0.95093902504114858</v>
      </c>
      <c r="E16" s="40">
        <f>'CAPITAL STRUCTURE OF ULTRATECH'!C11</f>
        <v>4.9060974958851394E-2</v>
      </c>
      <c r="F16" s="40">
        <f>'IMP RATIOS FOR COMPANIES'!E55</f>
        <v>0.13960581886438292</v>
      </c>
    </row>
    <row r="18" spans="2:6" x14ac:dyDescent="0.3">
      <c r="B18" t="s">
        <v>157</v>
      </c>
      <c r="C18">
        <f>B16*D16+(1-F16)*C16*E16</f>
        <v>0.1145552697969154</v>
      </c>
    </row>
    <row r="20" spans="2:6" x14ac:dyDescent="0.3">
      <c r="C20" s="96" t="s">
        <v>158</v>
      </c>
      <c r="D20" s="96"/>
      <c r="E20" s="119">
        <f>C18</f>
        <v>0.1145552697969154</v>
      </c>
      <c r="F20" s="119"/>
    </row>
    <row r="21" spans="2:6" x14ac:dyDescent="0.3">
      <c r="C21" s="96"/>
      <c r="D21" s="96"/>
      <c r="E21" s="119"/>
      <c r="F21" s="119"/>
    </row>
  </sheetData>
  <mergeCells count="4">
    <mergeCell ref="A6:F8"/>
    <mergeCell ref="A1:F4"/>
    <mergeCell ref="C20:D21"/>
    <mergeCell ref="E20:F2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C1" workbookViewId="0">
      <selection activeCell="F24" sqref="F24"/>
    </sheetView>
  </sheetViews>
  <sheetFormatPr defaultRowHeight="14.4" x14ac:dyDescent="0.3"/>
  <cols>
    <col min="1" max="1" width="18.109375" customWidth="1"/>
    <col min="2" max="2" width="12.5546875" customWidth="1"/>
    <col min="3" max="3" width="12.6640625" customWidth="1"/>
    <col min="4" max="4" width="23" customWidth="1"/>
    <col min="5" max="5" width="15.44140625" customWidth="1"/>
    <col min="6" max="6" width="15" customWidth="1"/>
    <col min="7" max="7" width="12.33203125" customWidth="1"/>
  </cols>
  <sheetData>
    <row r="1" spans="1:7" ht="14.4" customHeight="1" x14ac:dyDescent="0.3">
      <c r="A1" s="83" t="s">
        <v>164</v>
      </c>
      <c r="B1" s="83"/>
      <c r="C1" s="83"/>
      <c r="D1" s="83"/>
      <c r="E1" s="83"/>
      <c r="F1" s="83"/>
      <c r="G1" s="67"/>
    </row>
    <row r="2" spans="1:7" ht="14.4" customHeight="1" x14ac:dyDescent="0.3">
      <c r="A2" s="83"/>
      <c r="B2" s="83"/>
      <c r="C2" s="83"/>
      <c r="D2" s="83"/>
      <c r="E2" s="83"/>
      <c r="F2" s="83"/>
      <c r="G2" s="67"/>
    </row>
    <row r="3" spans="1:7" ht="14.4" customHeight="1" x14ac:dyDescent="0.3">
      <c r="A3" s="83"/>
      <c r="B3" s="83"/>
      <c r="C3" s="83"/>
      <c r="D3" s="83"/>
      <c r="E3" s="83"/>
      <c r="F3" s="83"/>
      <c r="G3" s="67"/>
    </row>
    <row r="4" spans="1:7" ht="14.4" customHeight="1" x14ac:dyDescent="0.3">
      <c r="A4" s="83"/>
      <c r="B4" s="83"/>
      <c r="C4" s="83"/>
      <c r="D4" s="83"/>
      <c r="E4" s="83"/>
      <c r="F4" s="83"/>
      <c r="G4" s="67"/>
    </row>
    <row r="6" spans="1:7" x14ac:dyDescent="0.3">
      <c r="A6" s="111" t="s">
        <v>159</v>
      </c>
      <c r="B6" s="112"/>
      <c r="C6" s="112"/>
      <c r="D6" s="112"/>
      <c r="E6" s="112"/>
      <c r="F6" s="112"/>
    </row>
    <row r="7" spans="1:7" x14ac:dyDescent="0.3">
      <c r="A7" s="112"/>
      <c r="B7" s="112"/>
      <c r="C7" s="112"/>
      <c r="D7" s="112"/>
      <c r="E7" s="112"/>
      <c r="F7" s="112"/>
    </row>
    <row r="8" spans="1:7" x14ac:dyDescent="0.3">
      <c r="A8" s="112"/>
      <c r="B8" s="112"/>
      <c r="C8" s="112"/>
      <c r="D8" s="112"/>
      <c r="E8" s="112"/>
      <c r="F8" s="112"/>
    </row>
    <row r="9" spans="1:7" ht="15.6" x14ac:dyDescent="0.35">
      <c r="C9" t="s">
        <v>63</v>
      </c>
      <c r="D9" t="s">
        <v>149</v>
      </c>
    </row>
    <row r="10" spans="1:7" ht="15.6" x14ac:dyDescent="0.35">
      <c r="D10" t="s">
        <v>150</v>
      </c>
    </row>
    <row r="11" spans="1:7" ht="15.6" x14ac:dyDescent="0.35">
      <c r="D11" t="s">
        <v>147</v>
      </c>
    </row>
    <row r="12" spans="1:7" ht="15.6" x14ac:dyDescent="0.35">
      <c r="D12" t="s">
        <v>148</v>
      </c>
    </row>
    <row r="13" spans="1:7" ht="15.6" x14ac:dyDescent="0.35">
      <c r="D13" t="s">
        <v>151</v>
      </c>
    </row>
    <row r="15" spans="1:7" ht="15.6" x14ac:dyDescent="0.3">
      <c r="B15" s="31" t="s">
        <v>152</v>
      </c>
      <c r="C15" s="31" t="s">
        <v>153</v>
      </c>
      <c r="D15" s="31" t="s">
        <v>154</v>
      </c>
      <c r="E15" s="31" t="s">
        <v>155</v>
      </c>
      <c r="F15" s="31" t="s">
        <v>156</v>
      </c>
    </row>
    <row r="16" spans="1:7" x14ac:dyDescent="0.3">
      <c r="B16" s="69">
        <f>'COST OF EQUITY BOTTOM UP'!C30</f>
        <v>0.11801949204703732</v>
      </c>
      <c r="C16" s="68">
        <f>'CALC COST OF DEBT'!B14</f>
        <v>7.2300000000000003E-2</v>
      </c>
      <c r="D16" s="40">
        <f>'CAPITAL STRUCTURE OF ULTRATECH'!C12</f>
        <v>0.95093902504114858</v>
      </c>
      <c r="E16" s="40">
        <f>'CAPITAL STRUCTURE OF ULTRATECH'!C11</f>
        <v>4.9060974958851394E-2</v>
      </c>
      <c r="F16" s="40">
        <f>'IMP RATIOS FOR COMPANIES'!E55</f>
        <v>0.13960581886438292</v>
      </c>
    </row>
    <row r="18" spans="2:5" x14ac:dyDescent="0.3">
      <c r="B18" s="9" t="s">
        <v>157</v>
      </c>
      <c r="C18" s="9">
        <f>B16*D16+(1-F16)*C16*E16</f>
        <v>0.11528125220730528</v>
      </c>
    </row>
    <row r="20" spans="2:5" ht="14.4" customHeight="1" x14ac:dyDescent="0.3">
      <c r="B20" s="96" t="s">
        <v>158</v>
      </c>
      <c r="C20" s="96"/>
      <c r="D20" s="119">
        <f>C18</f>
        <v>0.11528125220730528</v>
      </c>
      <c r="E20" s="71"/>
    </row>
    <row r="21" spans="2:5" ht="14.4" customHeight="1" x14ac:dyDescent="0.3">
      <c r="B21" s="96"/>
      <c r="C21" s="96"/>
      <c r="D21" s="119"/>
      <c r="E21" s="71"/>
    </row>
  </sheetData>
  <mergeCells count="4">
    <mergeCell ref="A1:F4"/>
    <mergeCell ref="A6:F8"/>
    <mergeCell ref="D20:D21"/>
    <mergeCell ref="B20:C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F21" sqref="F21"/>
    </sheetView>
  </sheetViews>
  <sheetFormatPr defaultRowHeight="14.4" x14ac:dyDescent="0.3"/>
  <cols>
    <col min="1" max="1" width="13.44140625" customWidth="1"/>
    <col min="2" max="2" width="13.6640625" customWidth="1"/>
    <col min="3" max="3" width="18.33203125" customWidth="1"/>
    <col min="5" max="5" width="8.88671875" customWidth="1"/>
    <col min="7" max="7" width="8.88671875" customWidth="1"/>
  </cols>
  <sheetData>
    <row r="1" spans="1:12" x14ac:dyDescent="0.3">
      <c r="A1" s="2" t="s">
        <v>7</v>
      </c>
      <c r="B1" s="2" t="s">
        <v>8</v>
      </c>
      <c r="C1" s="2" t="s">
        <v>9</v>
      </c>
    </row>
    <row r="2" spans="1:12" x14ac:dyDescent="0.3">
      <c r="A2" s="3">
        <v>43070</v>
      </c>
      <c r="B2" s="1">
        <v>17738.785156000002</v>
      </c>
      <c r="C2" s="72" t="s">
        <v>10</v>
      </c>
      <c r="F2" s="83" t="s">
        <v>176</v>
      </c>
      <c r="G2" s="83"/>
      <c r="H2" s="83"/>
      <c r="I2" s="83"/>
      <c r="J2" s="83"/>
      <c r="K2" s="83"/>
      <c r="L2" s="83"/>
    </row>
    <row r="3" spans="1:12" x14ac:dyDescent="0.3">
      <c r="A3" s="3">
        <v>43101</v>
      </c>
      <c r="B3" s="1">
        <v>16886.712890999999</v>
      </c>
      <c r="C3" s="72">
        <f>LN(B3/B2)</f>
        <v>-4.9226400811530319E-2</v>
      </c>
      <c r="F3" s="83"/>
      <c r="G3" s="83"/>
      <c r="H3" s="83"/>
      <c r="I3" s="83"/>
      <c r="J3" s="83"/>
      <c r="K3" s="83"/>
      <c r="L3" s="83"/>
    </row>
    <row r="4" spans="1:12" x14ac:dyDescent="0.3">
      <c r="A4" s="3">
        <v>43132</v>
      </c>
      <c r="B4" s="1">
        <v>16331.898438</v>
      </c>
      <c r="C4" s="72">
        <f t="shared" ref="C4:C61" si="0">LN(B4/B3)</f>
        <v>-3.340693838023167E-2</v>
      </c>
      <c r="F4" s="83"/>
      <c r="G4" s="83"/>
      <c r="H4" s="83"/>
      <c r="I4" s="83"/>
      <c r="J4" s="83"/>
      <c r="K4" s="83"/>
      <c r="L4" s="83"/>
    </row>
    <row r="5" spans="1:12" x14ac:dyDescent="0.3">
      <c r="A5" s="3">
        <v>43160</v>
      </c>
      <c r="B5" s="1">
        <v>15912.388671999999</v>
      </c>
      <c r="C5" s="72">
        <f t="shared" si="0"/>
        <v>-2.6022187250471576E-2</v>
      </c>
      <c r="F5" s="83"/>
      <c r="G5" s="83"/>
      <c r="H5" s="83"/>
      <c r="I5" s="83"/>
      <c r="J5" s="83"/>
      <c r="K5" s="83"/>
      <c r="L5" s="83"/>
    </row>
    <row r="6" spans="1:12" x14ac:dyDescent="0.3">
      <c r="A6" s="3">
        <v>43191</v>
      </c>
      <c r="B6" s="1">
        <v>16646.628906000002</v>
      </c>
      <c r="C6" s="72">
        <f t="shared" si="0"/>
        <v>4.5109760220660745E-2</v>
      </c>
    </row>
    <row r="7" spans="1:12" x14ac:dyDescent="0.3">
      <c r="A7" s="3">
        <v>43221</v>
      </c>
      <c r="B7" s="1">
        <v>16584.539063</v>
      </c>
      <c r="C7" s="72">
        <f t="shared" si="0"/>
        <v>-3.7368482088842277E-3</v>
      </c>
    </row>
    <row r="8" spans="1:12" x14ac:dyDescent="0.3">
      <c r="A8" s="3">
        <v>43252</v>
      </c>
      <c r="B8" s="1">
        <v>15281.402344</v>
      </c>
      <c r="C8" s="72">
        <f t="shared" si="0"/>
        <v>-8.1834323643060911E-2</v>
      </c>
    </row>
    <row r="9" spans="1:12" x14ac:dyDescent="0.3">
      <c r="A9" s="3">
        <v>43282</v>
      </c>
      <c r="B9" s="1">
        <v>16719.626952999999</v>
      </c>
      <c r="C9" s="72">
        <f t="shared" si="0"/>
        <v>8.99467400172419E-2</v>
      </c>
    </row>
    <row r="10" spans="1:12" x14ac:dyDescent="0.3">
      <c r="A10" s="3">
        <v>43313</v>
      </c>
      <c r="B10" s="1">
        <v>18662.123047000001</v>
      </c>
      <c r="C10" s="72">
        <f t="shared" si="0"/>
        <v>0.10991266825782102</v>
      </c>
    </row>
    <row r="11" spans="1:12" x14ac:dyDescent="0.3">
      <c r="A11" s="3">
        <v>43344</v>
      </c>
      <c r="B11" s="1">
        <v>16656.904297000001</v>
      </c>
      <c r="C11" s="72">
        <f t="shared" si="0"/>
        <v>-0.11367116127595984</v>
      </c>
    </row>
    <row r="12" spans="1:12" x14ac:dyDescent="0.3">
      <c r="A12" s="3">
        <v>43374</v>
      </c>
      <c r="B12" s="1">
        <v>13723.450194999999</v>
      </c>
      <c r="C12" s="72">
        <f t="shared" si="0"/>
        <v>-0.19371874034332151</v>
      </c>
    </row>
    <row r="13" spans="1:12" x14ac:dyDescent="0.3">
      <c r="A13" s="3">
        <v>43405</v>
      </c>
      <c r="B13" s="1">
        <v>16257.644531</v>
      </c>
      <c r="C13" s="72">
        <f t="shared" si="0"/>
        <v>0.16945716821116247</v>
      </c>
    </row>
    <row r="14" spans="1:12" x14ac:dyDescent="0.3">
      <c r="A14" s="3">
        <v>43435</v>
      </c>
      <c r="B14" s="1">
        <v>16995.964843999998</v>
      </c>
      <c r="C14" s="72">
        <f t="shared" si="0"/>
        <v>4.4412722929813991E-2</v>
      </c>
    </row>
    <row r="15" spans="1:12" x14ac:dyDescent="0.3">
      <c r="A15" s="3">
        <v>43466</v>
      </c>
      <c r="B15" s="1">
        <v>15495.760742</v>
      </c>
      <c r="C15" s="72">
        <f t="shared" si="0"/>
        <v>-9.2409467762738104E-2</v>
      </c>
    </row>
    <row r="16" spans="1:12" x14ac:dyDescent="0.3">
      <c r="A16" s="3">
        <v>43497</v>
      </c>
      <c r="B16" s="1">
        <v>16388.847656000002</v>
      </c>
      <c r="C16" s="72">
        <f t="shared" si="0"/>
        <v>5.6034596534420736E-2</v>
      </c>
    </row>
    <row r="17" spans="1:3" x14ac:dyDescent="0.3">
      <c r="A17" s="3">
        <v>43525</v>
      </c>
      <c r="B17" s="1">
        <v>18438.193359000001</v>
      </c>
      <c r="C17" s="72">
        <f t="shared" si="0"/>
        <v>0.11782315676941278</v>
      </c>
    </row>
    <row r="18" spans="1:3" x14ac:dyDescent="0.3">
      <c r="A18" s="3">
        <v>43556</v>
      </c>
      <c r="B18" s="1">
        <v>19546.253906000002</v>
      </c>
      <c r="C18" s="72">
        <f t="shared" si="0"/>
        <v>5.8359412704472376E-2</v>
      </c>
    </row>
    <row r="19" spans="1:3" x14ac:dyDescent="0.3">
      <c r="A19" s="3">
        <v>43586</v>
      </c>
      <c r="B19" s="1">
        <v>21353.017577999999</v>
      </c>
      <c r="C19" s="72">
        <f t="shared" si="0"/>
        <v>8.8409416226000556E-2</v>
      </c>
    </row>
    <row r="20" spans="1:3" x14ac:dyDescent="0.3">
      <c r="A20" s="3">
        <v>43617</v>
      </c>
      <c r="B20" s="1">
        <v>21552.585938</v>
      </c>
      <c r="C20" s="72">
        <f t="shared" si="0"/>
        <v>9.3027382383565269E-3</v>
      </c>
    </row>
    <row r="21" spans="1:3" x14ac:dyDescent="0.3">
      <c r="A21" s="3">
        <v>43647</v>
      </c>
      <c r="B21" s="1">
        <v>19916.398438</v>
      </c>
      <c r="C21" s="72">
        <f t="shared" si="0"/>
        <v>-7.895237196894285E-2</v>
      </c>
    </row>
    <row r="22" spans="1:3" x14ac:dyDescent="0.3">
      <c r="A22" s="3">
        <v>43678</v>
      </c>
      <c r="B22" s="1">
        <v>18376.464843999998</v>
      </c>
      <c r="C22" s="72">
        <f t="shared" si="0"/>
        <v>-8.0472673181866738E-2</v>
      </c>
    </row>
    <row r="23" spans="1:3" x14ac:dyDescent="0.3">
      <c r="A23" s="3">
        <v>43709</v>
      </c>
      <c r="B23" s="1">
        <v>18687.474609000001</v>
      </c>
      <c r="C23" s="72">
        <f t="shared" si="0"/>
        <v>1.6782731111424903E-2</v>
      </c>
    </row>
    <row r="24" spans="1:3" x14ac:dyDescent="0.3">
      <c r="A24" s="3">
        <v>43739</v>
      </c>
      <c r="B24" s="1">
        <v>19691.591797000001</v>
      </c>
      <c r="C24" s="72">
        <f t="shared" si="0"/>
        <v>5.233823986434414E-2</v>
      </c>
    </row>
    <row r="25" spans="1:3" x14ac:dyDescent="0.3">
      <c r="A25" s="3">
        <v>43770</v>
      </c>
      <c r="B25" s="1">
        <v>20773.474609000001</v>
      </c>
      <c r="C25" s="72">
        <f t="shared" si="0"/>
        <v>5.3485181391007351E-2</v>
      </c>
    </row>
    <row r="26" spans="1:3" x14ac:dyDescent="0.3">
      <c r="A26" s="3">
        <v>43800</v>
      </c>
      <c r="B26" s="1">
        <v>20147.59375</v>
      </c>
      <c r="C26" s="72">
        <f t="shared" si="0"/>
        <v>-3.0592049301134201E-2</v>
      </c>
    </row>
    <row r="27" spans="1:3" x14ac:dyDescent="0.3">
      <c r="A27" s="3">
        <v>43831</v>
      </c>
      <c r="B27" s="1">
        <v>22762.466797000001</v>
      </c>
      <c r="C27" s="72">
        <f t="shared" si="0"/>
        <v>0.12202812199312238</v>
      </c>
    </row>
    <row r="28" spans="1:3" x14ac:dyDescent="0.3">
      <c r="A28" s="3">
        <v>43862</v>
      </c>
      <c r="B28" s="1">
        <v>22430.083984000001</v>
      </c>
      <c r="C28" s="72">
        <f t="shared" si="0"/>
        <v>-1.4709893585429854E-2</v>
      </c>
    </row>
    <row r="29" spans="1:3" x14ac:dyDescent="0.3">
      <c r="A29" s="3">
        <v>43891</v>
      </c>
      <c r="B29" s="1">
        <v>17438.521484000001</v>
      </c>
      <c r="C29" s="72">
        <f t="shared" si="0"/>
        <v>-0.25172145520271499</v>
      </c>
    </row>
    <row r="30" spans="1:3" x14ac:dyDescent="0.3">
      <c r="A30" s="3">
        <v>43922</v>
      </c>
      <c r="B30" s="1">
        <v>19646.423827999999</v>
      </c>
      <c r="C30" s="72">
        <f t="shared" si="0"/>
        <v>0.11921369067298329</v>
      </c>
    </row>
    <row r="31" spans="1:3" x14ac:dyDescent="0.3">
      <c r="A31" s="3">
        <v>43952</v>
      </c>
      <c r="B31" s="1">
        <v>20729.128906000002</v>
      </c>
      <c r="C31" s="72">
        <f t="shared" si="0"/>
        <v>5.3644576362501237E-2</v>
      </c>
    </row>
    <row r="32" spans="1:3" x14ac:dyDescent="0.3">
      <c r="A32" s="3">
        <v>43983</v>
      </c>
      <c r="B32" s="1">
        <v>22909.396484000001</v>
      </c>
      <c r="C32" s="72">
        <f t="shared" si="0"/>
        <v>0.1000072485824539</v>
      </c>
    </row>
    <row r="33" spans="1:3" x14ac:dyDescent="0.3">
      <c r="A33" s="3">
        <v>44013</v>
      </c>
      <c r="B33" s="1">
        <v>21577.730468999998</v>
      </c>
      <c r="C33" s="72">
        <f t="shared" si="0"/>
        <v>-5.9885367169622616E-2</v>
      </c>
    </row>
    <row r="34" spans="1:3" x14ac:dyDescent="0.3">
      <c r="A34" s="3">
        <v>44044</v>
      </c>
      <c r="B34" s="1">
        <v>20158.355468999998</v>
      </c>
      <c r="C34" s="72">
        <f t="shared" si="0"/>
        <v>-6.8042920124275416E-2</v>
      </c>
    </row>
    <row r="35" spans="1:3" x14ac:dyDescent="0.3">
      <c r="A35" s="3">
        <v>44075</v>
      </c>
      <c r="B35" s="1">
        <v>20132.464843999998</v>
      </c>
      <c r="C35" s="72">
        <f t="shared" si="0"/>
        <v>-1.2851874626781724E-3</v>
      </c>
    </row>
    <row r="36" spans="1:3" x14ac:dyDescent="0.3">
      <c r="A36" s="3">
        <v>44105</v>
      </c>
      <c r="B36" s="1">
        <v>21561.232422000001</v>
      </c>
      <c r="C36" s="72">
        <f t="shared" si="0"/>
        <v>6.8563228382693742E-2</v>
      </c>
    </row>
    <row r="37" spans="1:3" x14ac:dyDescent="0.3">
      <c r="A37" s="3">
        <v>44136</v>
      </c>
      <c r="B37" s="1">
        <v>24156.980468999998</v>
      </c>
      <c r="C37" s="72">
        <f t="shared" si="0"/>
        <v>0.1136764778306277</v>
      </c>
    </row>
    <row r="38" spans="1:3" x14ac:dyDescent="0.3">
      <c r="A38" s="3">
        <v>44166</v>
      </c>
      <c r="B38" s="1">
        <v>23865.632813</v>
      </c>
      <c r="C38" s="72">
        <f t="shared" si="0"/>
        <v>-1.2133918198959499E-2</v>
      </c>
    </row>
    <row r="39" spans="1:3" x14ac:dyDescent="0.3">
      <c r="A39" s="3">
        <v>44197</v>
      </c>
      <c r="B39" s="1">
        <v>22633.400390999999</v>
      </c>
      <c r="C39" s="72">
        <f t="shared" si="0"/>
        <v>-5.3012757793525038E-2</v>
      </c>
    </row>
    <row r="40" spans="1:3" x14ac:dyDescent="0.3">
      <c r="A40" s="3">
        <v>44228</v>
      </c>
      <c r="B40" s="1">
        <v>26338.837890999999</v>
      </c>
      <c r="C40" s="72">
        <f t="shared" si="0"/>
        <v>0.15161786711416997</v>
      </c>
    </row>
    <row r="41" spans="1:3" x14ac:dyDescent="0.3">
      <c r="A41" s="3">
        <v>44256</v>
      </c>
      <c r="B41" s="1">
        <v>29284.328125</v>
      </c>
      <c r="C41" s="72">
        <f t="shared" si="0"/>
        <v>0.1060079208559855</v>
      </c>
    </row>
    <row r="42" spans="1:3" x14ac:dyDescent="0.3">
      <c r="A42" s="3">
        <v>44287</v>
      </c>
      <c r="B42" s="1">
        <v>27738.982422000001</v>
      </c>
      <c r="C42" s="72">
        <f t="shared" si="0"/>
        <v>-5.4213765128420376E-2</v>
      </c>
    </row>
    <row r="43" spans="1:3" x14ac:dyDescent="0.3">
      <c r="A43" s="3">
        <v>44317</v>
      </c>
      <c r="B43" s="1">
        <v>27408.527343999998</v>
      </c>
      <c r="C43" s="72">
        <f t="shared" si="0"/>
        <v>-1.1984549607005408E-2</v>
      </c>
    </row>
    <row r="44" spans="1:3" x14ac:dyDescent="0.3">
      <c r="A44" s="3">
        <v>44348</v>
      </c>
      <c r="B44" s="1">
        <v>27335.578125</v>
      </c>
      <c r="C44" s="72">
        <f t="shared" si="0"/>
        <v>-2.6651001620511057E-3</v>
      </c>
    </row>
    <row r="45" spans="1:3" x14ac:dyDescent="0.3">
      <c r="A45" s="3">
        <v>44378</v>
      </c>
      <c r="B45" s="1">
        <v>28092.048827999999</v>
      </c>
      <c r="C45" s="72">
        <f t="shared" si="0"/>
        <v>2.729749469301955E-2</v>
      </c>
    </row>
    <row r="46" spans="1:3" x14ac:dyDescent="0.3">
      <c r="A46" s="3">
        <v>44409</v>
      </c>
      <c r="B46" s="1">
        <v>28174.259765999999</v>
      </c>
      <c r="C46" s="72">
        <f t="shared" si="0"/>
        <v>2.9222104153048688E-3</v>
      </c>
    </row>
    <row r="47" spans="1:3" x14ac:dyDescent="0.3">
      <c r="A47" s="3">
        <v>44440</v>
      </c>
      <c r="B47" s="1">
        <v>28785.445313</v>
      </c>
      <c r="C47" s="72">
        <f t="shared" si="0"/>
        <v>2.1461101465848922E-2</v>
      </c>
    </row>
    <row r="48" spans="1:3" x14ac:dyDescent="0.3">
      <c r="A48" s="3">
        <v>44470</v>
      </c>
      <c r="B48" s="1">
        <v>28520.212890999999</v>
      </c>
      <c r="C48" s="72">
        <f t="shared" si="0"/>
        <v>-9.2568281829553036E-3</v>
      </c>
    </row>
    <row r="49" spans="1:3" x14ac:dyDescent="0.3">
      <c r="A49" s="3">
        <v>44501</v>
      </c>
      <c r="B49" s="1">
        <v>25997.390625</v>
      </c>
      <c r="C49" s="72">
        <f t="shared" si="0"/>
        <v>-9.2616887731454059E-2</v>
      </c>
    </row>
    <row r="50" spans="1:3" x14ac:dyDescent="0.3">
      <c r="A50" s="3">
        <v>44531</v>
      </c>
      <c r="B50" s="1">
        <v>26879.033202999999</v>
      </c>
      <c r="C50" s="72">
        <f t="shared" si="0"/>
        <v>3.3350375449718327E-2</v>
      </c>
    </row>
    <row r="51" spans="1:3" x14ac:dyDescent="0.3">
      <c r="A51" s="3">
        <v>44562</v>
      </c>
      <c r="B51" s="1">
        <v>24169.611327999999</v>
      </c>
      <c r="C51" s="72">
        <f t="shared" si="0"/>
        <v>-0.10625043403299718</v>
      </c>
    </row>
    <row r="52" spans="1:3" x14ac:dyDescent="0.3">
      <c r="A52" s="3">
        <v>44593</v>
      </c>
      <c r="B52" s="1">
        <v>24316.617188</v>
      </c>
      <c r="C52" s="72">
        <f t="shared" si="0"/>
        <v>6.0638377102577041E-3</v>
      </c>
    </row>
    <row r="53" spans="1:3" x14ac:dyDescent="0.3">
      <c r="A53" s="3">
        <v>44621</v>
      </c>
      <c r="B53" s="1">
        <v>23978.423827999999</v>
      </c>
      <c r="C53" s="72">
        <f t="shared" si="0"/>
        <v>-1.4005532703102262E-2</v>
      </c>
    </row>
    <row r="54" spans="1:3" x14ac:dyDescent="0.3">
      <c r="A54" s="3">
        <v>44652</v>
      </c>
      <c r="B54" s="1">
        <v>25863.066406000002</v>
      </c>
      <c r="C54" s="72">
        <f t="shared" si="0"/>
        <v>7.5661524666858382E-2</v>
      </c>
    </row>
    <row r="55" spans="1:3" x14ac:dyDescent="0.3">
      <c r="A55" s="3">
        <v>44682</v>
      </c>
      <c r="B55" s="1">
        <v>22066.445313</v>
      </c>
      <c r="C55" s="72">
        <f t="shared" si="0"/>
        <v>-0.15875780040722415</v>
      </c>
    </row>
    <row r="56" spans="1:3" x14ac:dyDescent="0.3">
      <c r="A56" s="3">
        <v>44713</v>
      </c>
      <c r="B56" s="1">
        <v>18966.845702999999</v>
      </c>
      <c r="C56" s="72">
        <f t="shared" si="0"/>
        <v>-0.15136565114650347</v>
      </c>
    </row>
    <row r="57" spans="1:3" x14ac:dyDescent="0.3">
      <c r="A57" s="3">
        <v>44743</v>
      </c>
      <c r="B57" s="1">
        <v>20451.792968999998</v>
      </c>
      <c r="C57" s="72">
        <f t="shared" si="0"/>
        <v>7.537806244613153E-2</v>
      </c>
    </row>
    <row r="58" spans="1:3" x14ac:dyDescent="0.3">
      <c r="A58" s="3">
        <v>44774</v>
      </c>
      <c r="B58" s="1">
        <v>22073.099609000001</v>
      </c>
      <c r="C58" s="72">
        <f t="shared" si="0"/>
        <v>7.6289100465487245E-2</v>
      </c>
    </row>
    <row r="59" spans="1:3" x14ac:dyDescent="0.3">
      <c r="A59" s="3">
        <v>44805</v>
      </c>
      <c r="B59" s="1">
        <v>21033.099609000001</v>
      </c>
      <c r="C59" s="72">
        <f t="shared" si="0"/>
        <v>-4.8262286131325188E-2</v>
      </c>
    </row>
    <row r="60" spans="1:3" x14ac:dyDescent="0.3">
      <c r="A60" s="3">
        <v>44835</v>
      </c>
      <c r="B60" s="1">
        <v>22740.5</v>
      </c>
      <c r="C60" s="72">
        <f t="shared" si="0"/>
        <v>7.8050107042159284E-2</v>
      </c>
    </row>
    <row r="61" spans="1:3" x14ac:dyDescent="0.3">
      <c r="A61" s="3">
        <v>44866</v>
      </c>
      <c r="B61" s="1">
        <v>22399.550781000002</v>
      </c>
      <c r="C61" s="72">
        <f t="shared" si="0"/>
        <v>-1.5106571527300834E-2</v>
      </c>
    </row>
  </sheetData>
  <mergeCells count="1">
    <mergeCell ref="F2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F6" sqref="F6"/>
    </sheetView>
  </sheetViews>
  <sheetFormatPr defaultRowHeight="14.4" x14ac:dyDescent="0.3"/>
  <cols>
    <col min="1" max="1" width="13.44140625" customWidth="1"/>
    <col min="2" max="2" width="13.6640625" customWidth="1"/>
    <col min="3" max="3" width="18.33203125" customWidth="1"/>
    <col min="5" max="5" width="15.88671875" customWidth="1"/>
  </cols>
  <sheetData>
    <row r="1" spans="1:12" x14ac:dyDescent="0.3">
      <c r="A1" s="2" t="s">
        <v>7</v>
      </c>
      <c r="B1" s="2" t="s">
        <v>8</v>
      </c>
      <c r="C1" s="2" t="s">
        <v>9</v>
      </c>
    </row>
    <row r="2" spans="1:12" ht="14.4" customHeight="1" x14ac:dyDescent="0.3">
      <c r="A2" s="3">
        <v>43070</v>
      </c>
      <c r="B2" s="1">
        <v>1587.8422849999999</v>
      </c>
      <c r="C2" s="72" t="s">
        <v>10</v>
      </c>
      <c r="F2" s="83" t="s">
        <v>177</v>
      </c>
      <c r="G2" s="83"/>
      <c r="H2" s="83"/>
      <c r="I2" s="83"/>
      <c r="J2" s="83"/>
      <c r="K2" s="83"/>
      <c r="L2" s="83"/>
    </row>
    <row r="3" spans="1:12" ht="14.4" customHeight="1" x14ac:dyDescent="0.3">
      <c r="A3" s="3">
        <v>43101</v>
      </c>
      <c r="B3" s="1">
        <v>1548.877808</v>
      </c>
      <c r="C3" s="72">
        <f>LN(B3/B2)</f>
        <v>-2.4845367260464064E-2</v>
      </c>
      <c r="F3" s="83"/>
      <c r="G3" s="83"/>
      <c r="H3" s="83"/>
      <c r="I3" s="83"/>
      <c r="J3" s="83"/>
      <c r="K3" s="83"/>
      <c r="L3" s="83"/>
    </row>
    <row r="4" spans="1:12" ht="14.4" customHeight="1" x14ac:dyDescent="0.3">
      <c r="A4" s="3">
        <v>43132</v>
      </c>
      <c r="B4" s="1">
        <v>1465.62085</v>
      </c>
      <c r="C4" s="72">
        <f t="shared" ref="C4:C61" si="0">LN(B4/B3)</f>
        <v>-5.5251732789620041E-2</v>
      </c>
      <c r="F4" s="83"/>
      <c r="G4" s="83"/>
      <c r="H4" s="83"/>
      <c r="I4" s="83"/>
      <c r="J4" s="83"/>
      <c r="K4" s="83"/>
      <c r="L4" s="83"/>
    </row>
    <row r="5" spans="1:12" ht="14.4" customHeight="1" x14ac:dyDescent="0.3">
      <c r="A5" s="3">
        <v>43160</v>
      </c>
      <c r="B5" s="1">
        <v>1361.278442</v>
      </c>
      <c r="C5" s="72">
        <f t="shared" si="0"/>
        <v>-7.3854652014017863E-2</v>
      </c>
      <c r="F5" s="83"/>
      <c r="G5" s="83"/>
      <c r="H5" s="83"/>
      <c r="I5" s="83"/>
      <c r="J5" s="83"/>
      <c r="K5" s="83"/>
      <c r="L5" s="83"/>
    </row>
    <row r="6" spans="1:12" x14ac:dyDescent="0.3">
      <c r="A6" s="3">
        <v>43191</v>
      </c>
      <c r="B6" s="1">
        <v>1433.2030030000001</v>
      </c>
      <c r="C6" s="72">
        <f t="shared" si="0"/>
        <v>5.148751267968113E-2</v>
      </c>
    </row>
    <row r="7" spans="1:12" x14ac:dyDescent="0.3">
      <c r="A7" s="3">
        <v>43221</v>
      </c>
      <c r="B7" s="1">
        <v>1223.2092290000001</v>
      </c>
      <c r="C7" s="72">
        <f t="shared" si="0"/>
        <v>-0.15843388118937707</v>
      </c>
    </row>
    <row r="8" spans="1:12" x14ac:dyDescent="0.3">
      <c r="A8" s="3">
        <v>43252</v>
      </c>
      <c r="B8" s="1">
        <v>1236.177856</v>
      </c>
      <c r="C8" s="72">
        <f t="shared" si="0"/>
        <v>1.054632455524754E-2</v>
      </c>
    </row>
    <row r="9" spans="1:12" x14ac:dyDescent="0.3">
      <c r="A9" s="3">
        <v>43282</v>
      </c>
      <c r="B9" s="1">
        <v>1411.3312989999999</v>
      </c>
      <c r="C9" s="72">
        <f t="shared" si="0"/>
        <v>0.13250919749344897</v>
      </c>
    </row>
    <row r="10" spans="1:12" x14ac:dyDescent="0.3">
      <c r="A10" s="3">
        <v>43313</v>
      </c>
      <c r="B10" s="1">
        <v>1511.8937989999999</v>
      </c>
      <c r="C10" s="72">
        <f t="shared" si="0"/>
        <v>6.8829593916892653E-2</v>
      </c>
    </row>
    <row r="11" spans="1:12" x14ac:dyDescent="0.3">
      <c r="A11" s="3">
        <v>43344</v>
      </c>
      <c r="B11" s="1">
        <v>1432.181885</v>
      </c>
      <c r="C11" s="72">
        <f t="shared" si="0"/>
        <v>-5.4163961396291704E-2</v>
      </c>
    </row>
    <row r="12" spans="1:12" x14ac:dyDescent="0.3">
      <c r="A12" s="3">
        <v>43374</v>
      </c>
      <c r="B12" s="1">
        <v>1268.3760990000001</v>
      </c>
      <c r="C12" s="72">
        <f t="shared" si="0"/>
        <v>-0.1214616550578502</v>
      </c>
    </row>
    <row r="13" spans="1:12" x14ac:dyDescent="0.3">
      <c r="A13" s="3">
        <v>43405</v>
      </c>
      <c r="B13" s="1">
        <v>1370.5069579999999</v>
      </c>
      <c r="C13" s="72">
        <f t="shared" si="0"/>
        <v>7.7443293647291606E-2</v>
      </c>
    </row>
    <row r="14" spans="1:12" x14ac:dyDescent="0.3">
      <c r="A14" s="3">
        <v>43435</v>
      </c>
      <c r="B14" s="1">
        <v>1391.3572999999999</v>
      </c>
      <c r="C14" s="72">
        <f t="shared" si="0"/>
        <v>1.5099031794316837E-2</v>
      </c>
    </row>
    <row r="15" spans="1:12" x14ac:dyDescent="0.3">
      <c r="A15" s="3">
        <v>43466</v>
      </c>
      <c r="B15" s="1">
        <v>1313.1678469999999</v>
      </c>
      <c r="C15" s="72">
        <f t="shared" si="0"/>
        <v>-5.7837323641214008E-2</v>
      </c>
    </row>
    <row r="16" spans="1:12" x14ac:dyDescent="0.3">
      <c r="A16" s="3">
        <v>43497</v>
      </c>
      <c r="B16" s="1">
        <v>1312.1992190000001</v>
      </c>
      <c r="C16" s="72">
        <f t="shared" si="0"/>
        <v>-7.3789913532114066E-4</v>
      </c>
    </row>
    <row r="17" spans="1:3" x14ac:dyDescent="0.3">
      <c r="A17" s="3">
        <v>43525</v>
      </c>
      <c r="B17" s="1">
        <v>1537.3110349999999</v>
      </c>
      <c r="C17" s="72">
        <f t="shared" si="0"/>
        <v>0.15833028633536961</v>
      </c>
    </row>
    <row r="18" spans="1:3" x14ac:dyDescent="0.3">
      <c r="A18" s="3">
        <v>43556</v>
      </c>
      <c r="B18" s="1">
        <v>1534.0950929999999</v>
      </c>
      <c r="C18" s="72">
        <f t="shared" si="0"/>
        <v>-2.0941178347788892E-3</v>
      </c>
    </row>
    <row r="19" spans="1:3" x14ac:dyDescent="0.3">
      <c r="A19" s="3">
        <v>43586</v>
      </c>
      <c r="B19" s="1">
        <v>1584.8070070000001</v>
      </c>
      <c r="C19" s="72">
        <f t="shared" si="0"/>
        <v>3.2521946525128985E-2</v>
      </c>
    </row>
    <row r="20" spans="1:3" x14ac:dyDescent="0.3">
      <c r="A20" s="3">
        <v>43617</v>
      </c>
      <c r="B20" s="1">
        <v>1468.390259</v>
      </c>
      <c r="C20" s="72">
        <f t="shared" si="0"/>
        <v>-7.6295898903004505E-2</v>
      </c>
    </row>
    <row r="21" spans="1:3" x14ac:dyDescent="0.3">
      <c r="A21" s="3">
        <v>43647</v>
      </c>
      <c r="B21" s="1">
        <v>1466.745361</v>
      </c>
      <c r="C21" s="72">
        <f t="shared" si="0"/>
        <v>-1.1208328235288898E-3</v>
      </c>
    </row>
    <row r="22" spans="1:3" x14ac:dyDescent="0.3">
      <c r="A22" s="3">
        <v>43678</v>
      </c>
      <c r="B22" s="1">
        <v>1428.62915</v>
      </c>
      <c r="C22" s="72">
        <f t="shared" si="0"/>
        <v>-2.6330557921515917E-2</v>
      </c>
    </row>
    <row r="23" spans="1:3" x14ac:dyDescent="0.3">
      <c r="A23" s="3">
        <v>43709</v>
      </c>
      <c r="B23" s="1">
        <v>1511.6295170000001</v>
      </c>
      <c r="C23" s="72">
        <f t="shared" si="0"/>
        <v>5.6472871171342941E-2</v>
      </c>
    </row>
    <row r="24" spans="1:3" x14ac:dyDescent="0.3">
      <c r="A24" s="3">
        <v>43739</v>
      </c>
      <c r="B24" s="1">
        <v>1473.936279</v>
      </c>
      <c r="C24" s="72">
        <f t="shared" si="0"/>
        <v>-2.5251656447544672E-2</v>
      </c>
    </row>
    <row r="25" spans="1:3" x14ac:dyDescent="0.3">
      <c r="A25" s="3">
        <v>43770</v>
      </c>
      <c r="B25" s="1">
        <v>1430.791138</v>
      </c>
      <c r="C25" s="72">
        <f t="shared" si="0"/>
        <v>-2.9709028200495285E-2</v>
      </c>
    </row>
    <row r="26" spans="1:3" x14ac:dyDescent="0.3">
      <c r="A26" s="3">
        <v>43800</v>
      </c>
      <c r="B26" s="1">
        <v>1358.8826899999999</v>
      </c>
      <c r="C26" s="72">
        <f t="shared" si="0"/>
        <v>-5.1564724026760836E-2</v>
      </c>
    </row>
    <row r="27" spans="1:3" x14ac:dyDescent="0.3">
      <c r="A27" s="3">
        <v>43831</v>
      </c>
      <c r="B27" s="1">
        <v>1414.2944339999999</v>
      </c>
      <c r="C27" s="72">
        <f t="shared" si="0"/>
        <v>3.9967962901755492E-2</v>
      </c>
    </row>
    <row r="28" spans="1:3" x14ac:dyDescent="0.3">
      <c r="A28" s="3">
        <v>43862</v>
      </c>
      <c r="B28" s="1">
        <v>1241.572876</v>
      </c>
      <c r="C28" s="72">
        <f t="shared" si="0"/>
        <v>-0.13025174931773489</v>
      </c>
    </row>
    <row r="29" spans="1:3" x14ac:dyDescent="0.3">
      <c r="A29" s="3">
        <v>43891</v>
      </c>
      <c r="B29" s="1">
        <v>910.37097200000005</v>
      </c>
      <c r="C29" s="72">
        <f t="shared" si="0"/>
        <v>-0.31028212520720388</v>
      </c>
    </row>
    <row r="30" spans="1:3" x14ac:dyDescent="0.3">
      <c r="A30" s="3">
        <v>43922</v>
      </c>
      <c r="B30" s="1">
        <v>1124.6289059999999</v>
      </c>
      <c r="C30" s="72">
        <f t="shared" si="0"/>
        <v>0.21135622091100228</v>
      </c>
    </row>
    <row r="31" spans="1:3" x14ac:dyDescent="0.3">
      <c r="A31" s="3">
        <v>43952</v>
      </c>
      <c r="B31" s="1">
        <v>1211.520264</v>
      </c>
      <c r="C31" s="72">
        <f t="shared" si="0"/>
        <v>7.4422867599991407E-2</v>
      </c>
    </row>
    <row r="32" spans="1:3" x14ac:dyDescent="0.3">
      <c r="A32" s="3">
        <v>43983</v>
      </c>
      <c r="B32" s="1">
        <v>1286.5798339999999</v>
      </c>
      <c r="C32" s="72">
        <f t="shared" si="0"/>
        <v>6.0111418495989173E-2</v>
      </c>
    </row>
    <row r="33" spans="1:3" x14ac:dyDescent="0.3">
      <c r="A33" s="3">
        <v>44013</v>
      </c>
      <c r="B33" s="1">
        <v>1376.5848390000001</v>
      </c>
      <c r="C33" s="72">
        <f t="shared" si="0"/>
        <v>6.7618271552400452E-2</v>
      </c>
    </row>
    <row r="34" spans="1:3" x14ac:dyDescent="0.3">
      <c r="A34" s="3">
        <v>44044</v>
      </c>
      <c r="B34" s="1">
        <v>1276.488159</v>
      </c>
      <c r="C34" s="72">
        <f t="shared" si="0"/>
        <v>-7.5492996044547761E-2</v>
      </c>
    </row>
    <row r="35" spans="1:3" x14ac:dyDescent="0.3">
      <c r="A35" s="3">
        <v>44075</v>
      </c>
      <c r="B35" s="1">
        <v>1345.681763</v>
      </c>
      <c r="C35" s="72">
        <f t="shared" si="0"/>
        <v>5.2788090108169233E-2</v>
      </c>
    </row>
    <row r="36" spans="1:3" x14ac:dyDescent="0.3">
      <c r="A36" s="3">
        <v>44105</v>
      </c>
      <c r="B36" s="1">
        <v>1592.471558</v>
      </c>
      <c r="C36" s="72">
        <f t="shared" si="0"/>
        <v>0.16838647671725127</v>
      </c>
    </row>
    <row r="37" spans="1:3" x14ac:dyDescent="0.3">
      <c r="A37" s="3">
        <v>44136</v>
      </c>
      <c r="B37" s="1">
        <v>1646.6000979999999</v>
      </c>
      <c r="C37" s="72">
        <f t="shared" si="0"/>
        <v>3.3425367062678957E-2</v>
      </c>
    </row>
    <row r="38" spans="1:3" x14ac:dyDescent="0.3">
      <c r="A38" s="3">
        <v>44166</v>
      </c>
      <c r="B38" s="1">
        <v>1562.196289</v>
      </c>
      <c r="C38" s="72">
        <f t="shared" si="0"/>
        <v>-5.2619906703623286E-2</v>
      </c>
    </row>
    <row r="39" spans="1:3" x14ac:dyDescent="0.3">
      <c r="A39" s="3">
        <v>44197</v>
      </c>
      <c r="B39" s="1">
        <v>1548.869263</v>
      </c>
      <c r="C39" s="72">
        <f t="shared" si="0"/>
        <v>-8.5675517261771215E-3</v>
      </c>
    </row>
    <row r="40" spans="1:3" x14ac:dyDescent="0.3">
      <c r="A40" s="3">
        <v>44228</v>
      </c>
      <c r="B40" s="1">
        <v>1673.785034</v>
      </c>
      <c r="C40" s="72">
        <f t="shared" si="0"/>
        <v>7.7562392276593825E-2</v>
      </c>
    </row>
    <row r="41" spans="1:3" x14ac:dyDescent="0.3">
      <c r="A41" s="3">
        <v>44256</v>
      </c>
      <c r="B41" s="1">
        <v>1838.005737</v>
      </c>
      <c r="C41" s="72">
        <f t="shared" si="0"/>
        <v>9.3593596010594138E-2</v>
      </c>
    </row>
    <row r="42" spans="1:3" x14ac:dyDescent="0.3">
      <c r="A42" s="3">
        <v>44287</v>
      </c>
      <c r="B42" s="1">
        <v>1831.983154</v>
      </c>
      <c r="C42" s="72">
        <f t="shared" si="0"/>
        <v>-3.2820744613406322E-3</v>
      </c>
    </row>
    <row r="43" spans="1:3" x14ac:dyDescent="0.3">
      <c r="A43" s="3">
        <v>44317</v>
      </c>
      <c r="B43" s="1">
        <v>1932.497803</v>
      </c>
      <c r="C43" s="72">
        <f t="shared" si="0"/>
        <v>5.3414293814640197E-2</v>
      </c>
    </row>
    <row r="44" spans="1:3" x14ac:dyDescent="0.3">
      <c r="A44" s="3">
        <v>44348</v>
      </c>
      <c r="B44" s="1">
        <v>1960.4726559999999</v>
      </c>
      <c r="C44" s="72">
        <f t="shared" si="0"/>
        <v>1.4372230581146903E-2</v>
      </c>
    </row>
    <row r="45" spans="1:3" x14ac:dyDescent="0.3">
      <c r="A45" s="3">
        <v>44378</v>
      </c>
      <c r="B45" s="1">
        <v>2329.5451659999999</v>
      </c>
      <c r="C45" s="72">
        <f t="shared" si="0"/>
        <v>0.17248744560617887</v>
      </c>
    </row>
    <row r="46" spans="1:3" x14ac:dyDescent="0.3">
      <c r="A46" s="3">
        <v>44409</v>
      </c>
      <c r="B46" s="1">
        <v>2348.1298830000001</v>
      </c>
      <c r="C46" s="72">
        <f t="shared" si="0"/>
        <v>7.9461760786959604E-3</v>
      </c>
    </row>
    <row r="47" spans="1:3" x14ac:dyDescent="0.3">
      <c r="A47" s="3">
        <v>44440</v>
      </c>
      <c r="B47" s="1">
        <v>2193.7092290000001</v>
      </c>
      <c r="C47" s="72">
        <f t="shared" si="0"/>
        <v>-6.8025393887365948E-2</v>
      </c>
    </row>
    <row r="48" spans="1:3" x14ac:dyDescent="0.3">
      <c r="A48" s="3">
        <v>44470</v>
      </c>
      <c r="B48" s="1">
        <v>2270.4816890000002</v>
      </c>
      <c r="C48" s="72">
        <f t="shared" si="0"/>
        <v>3.4398183791790687E-2</v>
      </c>
    </row>
    <row r="49" spans="1:3" x14ac:dyDescent="0.3">
      <c r="A49" s="3">
        <v>44501</v>
      </c>
      <c r="B49" s="1">
        <v>2224.7490229999999</v>
      </c>
      <c r="C49" s="72">
        <f t="shared" si="0"/>
        <v>-2.0347896175628283E-2</v>
      </c>
    </row>
    <row r="50" spans="1:3" x14ac:dyDescent="0.3">
      <c r="A50" s="3">
        <v>44531</v>
      </c>
      <c r="B50" s="1">
        <v>2156.0041500000002</v>
      </c>
      <c r="C50" s="72">
        <f t="shared" si="0"/>
        <v>-3.1387532698520071E-2</v>
      </c>
    </row>
    <row r="51" spans="1:3" x14ac:dyDescent="0.3">
      <c r="A51" s="3">
        <v>44562</v>
      </c>
      <c r="B51" s="1">
        <v>2224.1166990000002</v>
      </c>
      <c r="C51" s="72">
        <f t="shared" si="0"/>
        <v>3.1103269677889452E-2</v>
      </c>
    </row>
    <row r="52" spans="1:3" x14ac:dyDescent="0.3">
      <c r="A52" s="3">
        <v>44593</v>
      </c>
      <c r="B52" s="1">
        <v>2032.8176269999999</v>
      </c>
      <c r="C52" s="72">
        <f t="shared" si="0"/>
        <v>-8.9937023306588995E-2</v>
      </c>
    </row>
    <row r="53" spans="1:3" x14ac:dyDescent="0.3">
      <c r="A53" s="3">
        <v>44621</v>
      </c>
      <c r="B53" s="1">
        <v>2093.3405760000001</v>
      </c>
      <c r="C53" s="72">
        <f t="shared" si="0"/>
        <v>2.9338327401571558E-2</v>
      </c>
    </row>
    <row r="54" spans="1:3" x14ac:dyDescent="0.3">
      <c r="A54" s="3">
        <v>44652</v>
      </c>
      <c r="B54" s="1">
        <v>2266.1030270000001</v>
      </c>
      <c r="C54" s="72">
        <f t="shared" si="0"/>
        <v>7.9300476354346505E-2</v>
      </c>
    </row>
    <row r="55" spans="1:3" x14ac:dyDescent="0.3">
      <c r="A55" s="3">
        <v>44682</v>
      </c>
      <c r="B55" s="1">
        <v>2198.3999020000001</v>
      </c>
      <c r="C55" s="72">
        <f t="shared" si="0"/>
        <v>-3.0331849564952728E-2</v>
      </c>
    </row>
    <row r="56" spans="1:3" x14ac:dyDescent="0.3">
      <c r="A56" s="3">
        <v>44713</v>
      </c>
      <c r="B56" s="1">
        <v>2121.9499510000001</v>
      </c>
      <c r="C56" s="72">
        <f t="shared" si="0"/>
        <v>-3.5394324322517823E-2</v>
      </c>
    </row>
    <row r="57" spans="1:3" x14ac:dyDescent="0.3">
      <c r="A57" s="3">
        <v>44743</v>
      </c>
      <c r="B57" s="1">
        <v>2227.3999020000001</v>
      </c>
      <c r="C57" s="72">
        <f t="shared" si="0"/>
        <v>4.8499487833876483E-2</v>
      </c>
    </row>
    <row r="58" spans="1:3" x14ac:dyDescent="0.3">
      <c r="A58" s="3">
        <v>44774</v>
      </c>
      <c r="B58" s="1">
        <v>2299.6999510000001</v>
      </c>
      <c r="C58" s="72">
        <f t="shared" si="0"/>
        <v>3.1943716358636076E-2</v>
      </c>
    </row>
    <row r="59" spans="1:3" x14ac:dyDescent="0.3">
      <c r="A59" s="3">
        <v>44805</v>
      </c>
      <c r="B59" s="1">
        <v>2415.6499020000001</v>
      </c>
      <c r="C59" s="72">
        <f t="shared" si="0"/>
        <v>4.9189703121778887E-2</v>
      </c>
    </row>
    <row r="60" spans="1:3" x14ac:dyDescent="0.3">
      <c r="A60" s="3">
        <v>44835</v>
      </c>
      <c r="B60" s="1">
        <v>2390.3000489999999</v>
      </c>
      <c r="C60" s="72">
        <f t="shared" si="0"/>
        <v>-1.0549459881654786E-2</v>
      </c>
    </row>
    <row r="61" spans="1:3" x14ac:dyDescent="0.3">
      <c r="A61" s="3">
        <v>44866</v>
      </c>
      <c r="B61" s="1">
        <v>2392.25</v>
      </c>
      <c r="C61" s="72">
        <f t="shared" si="0"/>
        <v>8.1544409909916249E-4</v>
      </c>
    </row>
  </sheetData>
  <mergeCells count="1">
    <mergeCell ref="F2: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F6" sqref="F6"/>
    </sheetView>
  </sheetViews>
  <sheetFormatPr defaultRowHeight="14.4" x14ac:dyDescent="0.3"/>
  <cols>
    <col min="1" max="1" width="13.44140625" customWidth="1"/>
    <col min="2" max="2" width="13.6640625" customWidth="1"/>
    <col min="3" max="3" width="18.33203125" customWidth="1"/>
    <col min="5" max="5" width="8.88671875" customWidth="1"/>
  </cols>
  <sheetData>
    <row r="1" spans="1:12" x14ac:dyDescent="0.3">
      <c r="A1" s="2" t="s">
        <v>7</v>
      </c>
      <c r="B1" s="2" t="s">
        <v>8</v>
      </c>
      <c r="C1" s="2" t="s">
        <v>9</v>
      </c>
    </row>
    <row r="2" spans="1:12" x14ac:dyDescent="0.3">
      <c r="A2" s="3">
        <v>43070</v>
      </c>
      <c r="B2" s="1">
        <v>238.06050099999999</v>
      </c>
      <c r="C2" s="72" t="s">
        <v>10</v>
      </c>
      <c r="F2" s="83" t="s">
        <v>178</v>
      </c>
      <c r="G2" s="83"/>
      <c r="H2" s="83"/>
      <c r="I2" s="83"/>
      <c r="J2" s="83"/>
      <c r="K2" s="83"/>
      <c r="L2" s="83"/>
    </row>
    <row r="3" spans="1:12" x14ac:dyDescent="0.3">
      <c r="A3" s="3">
        <v>43101</v>
      </c>
      <c r="B3" s="1">
        <v>229.09115600000001</v>
      </c>
      <c r="C3" s="72">
        <f>LN(B3/B2)</f>
        <v>-3.8404861764691378E-2</v>
      </c>
      <c r="F3" s="83"/>
      <c r="G3" s="83"/>
      <c r="H3" s="83"/>
      <c r="I3" s="83"/>
      <c r="J3" s="83"/>
      <c r="K3" s="83"/>
      <c r="L3" s="83"/>
    </row>
    <row r="4" spans="1:12" x14ac:dyDescent="0.3">
      <c r="A4" s="3">
        <v>43132</v>
      </c>
      <c r="B4" s="1">
        <v>220.82182299999999</v>
      </c>
      <c r="C4" s="72">
        <f t="shared" ref="C4:C61" si="0">LN(B4/B3)</f>
        <v>-3.6763839914591277E-2</v>
      </c>
      <c r="F4" s="83"/>
      <c r="G4" s="83"/>
      <c r="H4" s="83"/>
      <c r="I4" s="83"/>
      <c r="J4" s="83"/>
      <c r="K4" s="83"/>
      <c r="L4" s="83"/>
    </row>
    <row r="5" spans="1:12" x14ac:dyDescent="0.3">
      <c r="A5" s="3">
        <v>43160</v>
      </c>
      <c r="B5" s="1">
        <v>203.84561199999999</v>
      </c>
      <c r="C5" s="72">
        <f t="shared" si="0"/>
        <v>-7.9993242167713502E-2</v>
      </c>
      <c r="F5" s="83"/>
      <c r="G5" s="83"/>
      <c r="H5" s="83"/>
      <c r="I5" s="83"/>
      <c r="J5" s="83"/>
      <c r="K5" s="83"/>
      <c r="L5" s="83"/>
    </row>
    <row r="6" spans="1:12" x14ac:dyDescent="0.3">
      <c r="A6" s="3">
        <v>43191</v>
      </c>
      <c r="B6" s="1">
        <v>219.33421300000001</v>
      </c>
      <c r="C6" s="72">
        <f t="shared" si="0"/>
        <v>7.3233749885472099E-2</v>
      </c>
    </row>
    <row r="7" spans="1:12" x14ac:dyDescent="0.3">
      <c r="A7" s="3">
        <v>43221</v>
      </c>
      <c r="B7" s="1">
        <v>182.80613700000001</v>
      </c>
      <c r="C7" s="72">
        <f t="shared" si="0"/>
        <v>-0.18217042262088159</v>
      </c>
    </row>
    <row r="8" spans="1:12" x14ac:dyDescent="0.3">
      <c r="A8" s="3">
        <v>43252</v>
      </c>
      <c r="B8" s="1">
        <v>184.630661</v>
      </c>
      <c r="C8" s="72">
        <f t="shared" si="0"/>
        <v>9.9311718679011597E-3</v>
      </c>
    </row>
    <row r="9" spans="1:12" x14ac:dyDescent="0.3">
      <c r="A9" s="3">
        <v>43282</v>
      </c>
      <c r="B9" s="1">
        <v>205.323151</v>
      </c>
      <c r="C9" s="72">
        <f t="shared" si="0"/>
        <v>0.10622768181562398</v>
      </c>
    </row>
    <row r="10" spans="1:12" x14ac:dyDescent="0.3">
      <c r="A10" s="3">
        <v>43313</v>
      </c>
      <c r="B10" s="1">
        <v>214.80166600000001</v>
      </c>
      <c r="C10" s="72">
        <f t="shared" si="0"/>
        <v>4.5130034306666629E-2</v>
      </c>
    </row>
    <row r="11" spans="1:12" x14ac:dyDescent="0.3">
      <c r="A11" s="3">
        <v>43344</v>
      </c>
      <c r="B11" s="1">
        <v>198.95967099999999</v>
      </c>
      <c r="C11" s="72">
        <f t="shared" si="0"/>
        <v>-7.6612972761704576E-2</v>
      </c>
    </row>
    <row r="12" spans="1:12" x14ac:dyDescent="0.3">
      <c r="A12" s="3">
        <v>43374</v>
      </c>
      <c r="B12" s="1">
        <v>175.463638</v>
      </c>
      <c r="C12" s="72">
        <f t="shared" si="0"/>
        <v>-0.12567031533933529</v>
      </c>
    </row>
    <row r="13" spans="1:12" x14ac:dyDescent="0.3">
      <c r="A13" s="3">
        <v>43405</v>
      </c>
      <c r="B13" s="1">
        <v>193.530655</v>
      </c>
      <c r="C13" s="72">
        <f t="shared" si="0"/>
        <v>9.8004093138992346E-2</v>
      </c>
    </row>
    <row r="14" spans="1:12" x14ac:dyDescent="0.3">
      <c r="A14" s="3">
        <v>43435</v>
      </c>
      <c r="B14" s="1">
        <v>200.33917199999999</v>
      </c>
      <c r="C14" s="72">
        <f t="shared" si="0"/>
        <v>3.4575866506407364E-2</v>
      </c>
    </row>
    <row r="15" spans="1:12" x14ac:dyDescent="0.3">
      <c r="A15" s="3">
        <v>43466</v>
      </c>
      <c r="B15" s="1">
        <v>186.811127</v>
      </c>
      <c r="C15" s="72">
        <f t="shared" si="0"/>
        <v>-6.9913699799240961E-2</v>
      </c>
    </row>
    <row r="16" spans="1:12" x14ac:dyDescent="0.3">
      <c r="A16" s="3">
        <v>43497</v>
      </c>
      <c r="B16" s="1">
        <v>188.72465500000001</v>
      </c>
      <c r="C16" s="72">
        <f t="shared" si="0"/>
        <v>1.0191010565429369E-2</v>
      </c>
    </row>
    <row r="17" spans="1:3" x14ac:dyDescent="0.3">
      <c r="A17" s="3">
        <v>43525</v>
      </c>
      <c r="B17" s="1">
        <v>210.90696700000001</v>
      </c>
      <c r="C17" s="72">
        <f t="shared" si="0"/>
        <v>0.11112802058533766</v>
      </c>
    </row>
    <row r="18" spans="1:3" x14ac:dyDescent="0.3">
      <c r="A18" s="3">
        <v>43556</v>
      </c>
      <c r="B18" s="1">
        <v>197.64125100000001</v>
      </c>
      <c r="C18" s="72">
        <f t="shared" si="0"/>
        <v>-6.4963597904796E-2</v>
      </c>
    </row>
    <row r="19" spans="1:3" x14ac:dyDescent="0.3">
      <c r="A19" s="3">
        <v>43586</v>
      </c>
      <c r="B19" s="1">
        <v>206.69421399999999</v>
      </c>
      <c r="C19" s="72">
        <f t="shared" si="0"/>
        <v>4.4786950388755804E-2</v>
      </c>
    </row>
    <row r="20" spans="1:3" x14ac:dyDescent="0.3">
      <c r="A20" s="3">
        <v>43617</v>
      </c>
      <c r="B20" s="1">
        <v>190.78433200000001</v>
      </c>
      <c r="C20" s="72">
        <f t="shared" si="0"/>
        <v>-8.0096835794670279E-2</v>
      </c>
    </row>
    <row r="21" spans="1:3" x14ac:dyDescent="0.3">
      <c r="A21" s="3">
        <v>43647</v>
      </c>
      <c r="B21" s="1">
        <v>180.96946700000001</v>
      </c>
      <c r="C21" s="72">
        <f t="shared" si="0"/>
        <v>-5.2815311813718485E-2</v>
      </c>
    </row>
    <row r="22" spans="1:3" x14ac:dyDescent="0.3">
      <c r="A22" s="3">
        <v>43678</v>
      </c>
      <c r="B22" s="1">
        <v>181.37283300000001</v>
      </c>
      <c r="C22" s="72">
        <f t="shared" si="0"/>
        <v>2.2264370824189492E-3</v>
      </c>
    </row>
    <row r="23" spans="1:3" x14ac:dyDescent="0.3">
      <c r="A23" s="3">
        <v>43709</v>
      </c>
      <c r="B23" s="1">
        <v>182.80694600000001</v>
      </c>
      <c r="C23" s="72">
        <f t="shared" si="0"/>
        <v>7.8758925993180507E-3</v>
      </c>
    </row>
    <row r="24" spans="1:3" x14ac:dyDescent="0.3">
      <c r="A24" s="3">
        <v>43739</v>
      </c>
      <c r="B24" s="1">
        <v>181.32801799999999</v>
      </c>
      <c r="C24" s="72">
        <f t="shared" si="0"/>
        <v>-8.1230108517542209E-3</v>
      </c>
    </row>
    <row r="25" spans="1:3" x14ac:dyDescent="0.3">
      <c r="A25" s="3">
        <v>43770</v>
      </c>
      <c r="B25" s="1">
        <v>183.43438699999999</v>
      </c>
      <c r="C25" s="72">
        <f t="shared" si="0"/>
        <v>1.1549394262452918E-2</v>
      </c>
    </row>
    <row r="26" spans="1:3" x14ac:dyDescent="0.3">
      <c r="A26" s="3">
        <v>43800</v>
      </c>
      <c r="B26" s="1">
        <v>175.905182</v>
      </c>
      <c r="C26" s="72">
        <f t="shared" si="0"/>
        <v>-4.1911928290679183E-2</v>
      </c>
    </row>
    <row r="27" spans="1:3" x14ac:dyDescent="0.3">
      <c r="A27" s="3">
        <v>43831</v>
      </c>
      <c r="B27" s="1">
        <v>183.29994199999999</v>
      </c>
      <c r="C27" s="72">
        <f t="shared" si="0"/>
        <v>4.1178727194454853E-2</v>
      </c>
    </row>
    <row r="28" spans="1:3" x14ac:dyDescent="0.3">
      <c r="A28" s="3">
        <v>43862</v>
      </c>
      <c r="B28" s="1">
        <v>183.792923</v>
      </c>
      <c r="C28" s="72">
        <f t="shared" si="0"/>
        <v>2.6858669473667275E-3</v>
      </c>
    </row>
    <row r="29" spans="1:3" x14ac:dyDescent="0.3">
      <c r="A29" s="3">
        <v>43891</v>
      </c>
      <c r="B29" s="1">
        <v>139.55894499999999</v>
      </c>
      <c r="C29" s="72">
        <f t="shared" si="0"/>
        <v>-0.27532264855443639</v>
      </c>
    </row>
    <row r="30" spans="1:3" x14ac:dyDescent="0.3">
      <c r="A30" s="3">
        <v>43922</v>
      </c>
      <c r="B30" s="1">
        <v>153.855423</v>
      </c>
      <c r="C30" s="72">
        <f t="shared" si="0"/>
        <v>9.7526292948245358E-2</v>
      </c>
    </row>
    <row r="31" spans="1:3" x14ac:dyDescent="0.3">
      <c r="A31" s="3">
        <v>43952</v>
      </c>
      <c r="B31" s="1">
        <v>173.35237100000001</v>
      </c>
      <c r="C31" s="72">
        <f t="shared" si="0"/>
        <v>0.11931299980288511</v>
      </c>
    </row>
    <row r="32" spans="1:3" x14ac:dyDescent="0.3">
      <c r="A32" s="3">
        <v>43983</v>
      </c>
      <c r="B32" s="1">
        <v>176.74766500000001</v>
      </c>
      <c r="C32" s="72">
        <f t="shared" si="0"/>
        <v>1.9396744371270553E-2</v>
      </c>
    </row>
    <row r="33" spans="1:3" x14ac:dyDescent="0.3">
      <c r="A33" s="3">
        <v>44013</v>
      </c>
      <c r="B33" s="1">
        <v>200.94091800000001</v>
      </c>
      <c r="C33" s="72">
        <f t="shared" si="0"/>
        <v>0.12828783061187837</v>
      </c>
    </row>
    <row r="34" spans="1:3" x14ac:dyDescent="0.3">
      <c r="A34" s="3">
        <v>44044</v>
      </c>
      <c r="B34" s="1">
        <v>192.222229</v>
      </c>
      <c r="C34" s="72">
        <f t="shared" si="0"/>
        <v>-4.4358779135931149E-2</v>
      </c>
    </row>
    <row r="35" spans="1:3" x14ac:dyDescent="0.3">
      <c r="A35" s="3">
        <v>44075</v>
      </c>
      <c r="B35" s="1">
        <v>198.11077900000001</v>
      </c>
      <c r="C35" s="72">
        <f t="shared" si="0"/>
        <v>3.017421872168586E-2</v>
      </c>
    </row>
    <row r="36" spans="1:3" x14ac:dyDescent="0.3">
      <c r="A36" s="3">
        <v>44105</v>
      </c>
      <c r="B36" s="1">
        <v>237.093872</v>
      </c>
      <c r="C36" s="72">
        <f t="shared" si="0"/>
        <v>0.17962978296519638</v>
      </c>
    </row>
    <row r="37" spans="1:3" x14ac:dyDescent="0.3">
      <c r="A37" s="3">
        <v>44136</v>
      </c>
      <c r="B37" s="1">
        <v>238.326324</v>
      </c>
      <c r="C37" s="72">
        <f t="shared" si="0"/>
        <v>5.1846967006093534E-3</v>
      </c>
    </row>
    <row r="38" spans="1:3" x14ac:dyDescent="0.3">
      <c r="A38" s="3">
        <v>44166</v>
      </c>
      <c r="B38" s="1">
        <v>242.79948400000001</v>
      </c>
      <c r="C38" s="72">
        <f t="shared" si="0"/>
        <v>1.8595090173942432E-2</v>
      </c>
    </row>
    <row r="39" spans="1:3" x14ac:dyDescent="0.3">
      <c r="A39" s="3">
        <v>44197</v>
      </c>
      <c r="B39" s="1">
        <v>237.43322800000001</v>
      </c>
      <c r="C39" s="72">
        <f t="shared" si="0"/>
        <v>-2.234949529435467E-2</v>
      </c>
    </row>
    <row r="40" spans="1:3" x14ac:dyDescent="0.3">
      <c r="A40" s="3">
        <v>44228</v>
      </c>
      <c r="B40" s="1">
        <v>266.85015900000002</v>
      </c>
      <c r="C40" s="72">
        <f t="shared" si="0"/>
        <v>0.11680085993733665</v>
      </c>
    </row>
    <row r="41" spans="1:3" x14ac:dyDescent="0.3">
      <c r="A41" s="3">
        <v>44256</v>
      </c>
      <c r="B41" s="1">
        <v>301.34066799999999</v>
      </c>
      <c r="C41" s="72">
        <f t="shared" si="0"/>
        <v>0.12155411351566502</v>
      </c>
    </row>
    <row r="42" spans="1:3" x14ac:dyDescent="0.3">
      <c r="A42" s="3">
        <v>44287</v>
      </c>
      <c r="B42" s="1">
        <v>302.61248799999998</v>
      </c>
      <c r="C42" s="72">
        <f t="shared" si="0"/>
        <v>4.2116573688953367E-3</v>
      </c>
    </row>
    <row r="43" spans="1:3" x14ac:dyDescent="0.3">
      <c r="A43" s="3">
        <v>44317</v>
      </c>
      <c r="B43" s="1">
        <v>319.99276700000001</v>
      </c>
      <c r="C43" s="72">
        <f t="shared" si="0"/>
        <v>5.5845322908621424E-2</v>
      </c>
    </row>
    <row r="44" spans="1:3" x14ac:dyDescent="0.3">
      <c r="A44" s="3">
        <v>44348</v>
      </c>
      <c r="B44" s="1">
        <v>333.55429099999998</v>
      </c>
      <c r="C44" s="72">
        <f t="shared" si="0"/>
        <v>4.1507251297443093E-2</v>
      </c>
    </row>
    <row r="45" spans="1:3" x14ac:dyDescent="0.3">
      <c r="A45" s="3">
        <v>44378</v>
      </c>
      <c r="B45" s="1">
        <v>402.58578499999999</v>
      </c>
      <c r="C45" s="72">
        <f t="shared" si="0"/>
        <v>0.1881025608735753</v>
      </c>
    </row>
    <row r="46" spans="1:3" x14ac:dyDescent="0.3">
      <c r="A46" s="3">
        <v>44409</v>
      </c>
      <c r="B46" s="1">
        <v>412.27954099999999</v>
      </c>
      <c r="C46" s="72">
        <f t="shared" si="0"/>
        <v>2.3793412262592181E-2</v>
      </c>
    </row>
    <row r="47" spans="1:3" x14ac:dyDescent="0.3">
      <c r="A47" s="3">
        <v>44440</v>
      </c>
      <c r="B47" s="1">
        <v>391.86389200000002</v>
      </c>
      <c r="C47" s="72">
        <f t="shared" si="0"/>
        <v>-5.0787051635016817E-2</v>
      </c>
    </row>
    <row r="48" spans="1:3" x14ac:dyDescent="0.3">
      <c r="A48" s="3">
        <v>44470</v>
      </c>
      <c r="B48" s="1">
        <v>396.368042</v>
      </c>
      <c r="C48" s="72">
        <f t="shared" si="0"/>
        <v>1.1428613408640098E-2</v>
      </c>
    </row>
    <row r="49" spans="1:3" x14ac:dyDescent="0.3">
      <c r="A49" s="3">
        <v>44501</v>
      </c>
      <c r="B49" s="1">
        <v>366.79711900000001</v>
      </c>
      <c r="C49" s="72">
        <f t="shared" si="0"/>
        <v>-7.7534292685663586E-2</v>
      </c>
    </row>
    <row r="50" spans="1:3" x14ac:dyDescent="0.3">
      <c r="A50" s="3">
        <v>44531</v>
      </c>
      <c r="B50" s="1">
        <v>369.63671900000003</v>
      </c>
      <c r="C50" s="72">
        <f t="shared" si="0"/>
        <v>7.7117968416841433E-3</v>
      </c>
    </row>
    <row r="51" spans="1:3" x14ac:dyDescent="0.3">
      <c r="A51" s="3">
        <v>44562</v>
      </c>
      <c r="B51" s="1">
        <v>357.54394500000001</v>
      </c>
      <c r="C51" s="72">
        <f t="shared" si="0"/>
        <v>-3.3262405120008831E-2</v>
      </c>
    </row>
    <row r="52" spans="1:3" x14ac:dyDescent="0.3">
      <c r="A52" s="3">
        <v>44593</v>
      </c>
      <c r="B52" s="1">
        <v>307.70419299999998</v>
      </c>
      <c r="C52" s="72">
        <f t="shared" si="0"/>
        <v>-0.15011936851208521</v>
      </c>
    </row>
    <row r="53" spans="1:3" x14ac:dyDescent="0.3">
      <c r="A53" s="3">
        <v>44621</v>
      </c>
      <c r="B53" s="1">
        <v>293.01666299999999</v>
      </c>
      <c r="C53" s="72">
        <f t="shared" si="0"/>
        <v>-4.8909431437297909E-2</v>
      </c>
    </row>
    <row r="54" spans="1:3" x14ac:dyDescent="0.3">
      <c r="A54" s="3">
        <v>44652</v>
      </c>
      <c r="B54" s="1">
        <v>372.20001200000002</v>
      </c>
      <c r="C54" s="72">
        <f t="shared" si="0"/>
        <v>0.23920189874170084</v>
      </c>
    </row>
    <row r="55" spans="1:3" x14ac:dyDescent="0.3">
      <c r="A55" s="3">
        <v>44682</v>
      </c>
      <c r="B55" s="1">
        <v>369.39999399999999</v>
      </c>
      <c r="C55" s="72">
        <f t="shared" si="0"/>
        <v>-7.55132492629681E-3</v>
      </c>
    </row>
    <row r="56" spans="1:3" x14ac:dyDescent="0.3">
      <c r="A56" s="3">
        <v>44713</v>
      </c>
      <c r="B56" s="1">
        <v>363</v>
      </c>
      <c r="C56" s="72">
        <f t="shared" si="0"/>
        <v>-1.747721725773321E-2</v>
      </c>
    </row>
    <row r="57" spans="1:3" x14ac:dyDescent="0.3">
      <c r="A57" s="3">
        <v>44743</v>
      </c>
      <c r="B57" s="1">
        <v>374.79998799999998</v>
      </c>
      <c r="C57" s="72">
        <f t="shared" si="0"/>
        <v>3.1989684082340077E-2</v>
      </c>
    </row>
    <row r="58" spans="1:3" x14ac:dyDescent="0.3">
      <c r="A58" s="3">
        <v>44774</v>
      </c>
      <c r="B58" s="1">
        <v>411.25</v>
      </c>
      <c r="C58" s="72">
        <f t="shared" si="0"/>
        <v>9.2808783732390807E-2</v>
      </c>
    </row>
    <row r="59" spans="1:3" x14ac:dyDescent="0.3">
      <c r="A59" s="3">
        <v>44805</v>
      </c>
      <c r="B59" s="1">
        <v>515.59997599999997</v>
      </c>
      <c r="C59" s="72">
        <f t="shared" si="0"/>
        <v>0.22612992243773805</v>
      </c>
    </row>
    <row r="60" spans="1:3" x14ac:dyDescent="0.3">
      <c r="A60" s="3">
        <v>44835</v>
      </c>
      <c r="B60" s="1">
        <v>532.95001200000002</v>
      </c>
      <c r="C60" s="72">
        <f t="shared" si="0"/>
        <v>3.3096409134009221E-2</v>
      </c>
    </row>
    <row r="61" spans="1:3" x14ac:dyDescent="0.3">
      <c r="A61" s="3">
        <v>44866</v>
      </c>
      <c r="B61" s="1">
        <v>558.15002400000003</v>
      </c>
      <c r="C61" s="72">
        <f t="shared" si="0"/>
        <v>4.6200152808605115E-2</v>
      </c>
    </row>
  </sheetData>
  <mergeCells count="1">
    <mergeCell ref="F2:L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C3" sqref="C3"/>
    </sheetView>
  </sheetViews>
  <sheetFormatPr defaultRowHeight="14.4" x14ac:dyDescent="0.3"/>
  <cols>
    <col min="1" max="1" width="13.44140625" customWidth="1"/>
    <col min="2" max="2" width="13.6640625" customWidth="1"/>
    <col min="3" max="3" width="18.33203125" customWidth="1"/>
  </cols>
  <sheetData>
    <row r="1" spans="1:3" x14ac:dyDescent="0.3">
      <c r="A1" s="2" t="s">
        <v>7</v>
      </c>
      <c r="B1" s="2" t="s">
        <v>8</v>
      </c>
      <c r="C1" s="2" t="s">
        <v>9</v>
      </c>
    </row>
    <row r="2" spans="1:3" x14ac:dyDescent="0.3">
      <c r="A2" s="3">
        <v>43070</v>
      </c>
      <c r="B2" s="1">
        <v>4239.3002930000002</v>
      </c>
      <c r="C2" s="1" t="s">
        <v>10</v>
      </c>
    </row>
    <row r="3" spans="1:3" x14ac:dyDescent="0.3">
      <c r="A3" s="3">
        <v>43101</v>
      </c>
      <c r="B3" s="1">
        <v>4299.5454099999997</v>
      </c>
      <c r="C3" s="1">
        <f>LN(B3/B2)</f>
        <v>1.4111068116404998E-2</v>
      </c>
    </row>
    <row r="4" spans="1:3" x14ac:dyDescent="0.3">
      <c r="A4" s="3">
        <v>43132</v>
      </c>
      <c r="B4" s="1">
        <v>4077.4052729999999</v>
      </c>
      <c r="C4" s="1">
        <f t="shared" ref="C4:C61" si="0">LN(B4/B3)</f>
        <v>-5.3048474900119214E-2</v>
      </c>
    </row>
    <row r="5" spans="1:3" x14ac:dyDescent="0.3">
      <c r="A5" s="3">
        <v>43160</v>
      </c>
      <c r="B5" s="1">
        <v>3875.6743160000001</v>
      </c>
      <c r="C5" s="1">
        <f t="shared" si="0"/>
        <v>-5.074115890777979E-2</v>
      </c>
    </row>
    <row r="6" spans="1:3" x14ac:dyDescent="0.3">
      <c r="A6" s="3">
        <v>43191</v>
      </c>
      <c r="B6" s="1">
        <v>4031.5351559999999</v>
      </c>
      <c r="C6" s="1">
        <f t="shared" si="0"/>
        <v>3.9427570733978408E-2</v>
      </c>
    </row>
    <row r="7" spans="1:3" x14ac:dyDescent="0.3">
      <c r="A7" s="3">
        <v>43221</v>
      </c>
      <c r="B7" s="1">
        <v>3674.4335940000001</v>
      </c>
      <c r="C7" s="1">
        <f t="shared" si="0"/>
        <v>-9.2748238727508758E-2</v>
      </c>
    </row>
    <row r="8" spans="1:3" x14ac:dyDescent="0.3">
      <c r="A8" s="3">
        <v>43252</v>
      </c>
      <c r="B8" s="1">
        <v>3746.7468260000001</v>
      </c>
      <c r="C8" s="1">
        <f t="shared" si="0"/>
        <v>1.9488953703596133E-2</v>
      </c>
    </row>
    <row r="9" spans="1:3" x14ac:dyDescent="0.3">
      <c r="A9" s="3">
        <v>43282</v>
      </c>
      <c r="B9" s="1">
        <v>4114.8867190000001</v>
      </c>
      <c r="C9" s="1">
        <f t="shared" si="0"/>
        <v>9.3723354544598278E-2</v>
      </c>
    </row>
    <row r="10" spans="1:3" x14ac:dyDescent="0.3">
      <c r="A10" s="3">
        <v>43313</v>
      </c>
      <c r="B10" s="1">
        <v>4403.1430659999996</v>
      </c>
      <c r="C10" s="1">
        <f t="shared" si="0"/>
        <v>6.7707314138497635E-2</v>
      </c>
    </row>
    <row r="11" spans="1:3" x14ac:dyDescent="0.3">
      <c r="A11" s="3">
        <v>43344</v>
      </c>
      <c r="B11" s="1">
        <v>3994.311279</v>
      </c>
      <c r="C11" s="1">
        <f t="shared" si="0"/>
        <v>-9.7447450479819925E-2</v>
      </c>
    </row>
    <row r="12" spans="1:3" x14ac:dyDescent="0.3">
      <c r="A12" s="3">
        <v>43374</v>
      </c>
      <c r="B12" s="1">
        <v>3442.8239749999998</v>
      </c>
      <c r="C12" s="1">
        <f t="shared" si="0"/>
        <v>-0.14857911103423965</v>
      </c>
    </row>
    <row r="13" spans="1:3" x14ac:dyDescent="0.3">
      <c r="A13" s="3">
        <v>43405</v>
      </c>
      <c r="B13" s="1">
        <v>3934.9858399999998</v>
      </c>
      <c r="C13" s="1">
        <f t="shared" si="0"/>
        <v>0.13361522581020666</v>
      </c>
    </row>
    <row r="14" spans="1:3" x14ac:dyDescent="0.3">
      <c r="A14" s="3">
        <v>43435</v>
      </c>
      <c r="B14" s="1">
        <v>3926.4270019999999</v>
      </c>
      <c r="C14" s="1">
        <f t="shared" si="0"/>
        <v>-2.1774308393712801E-3</v>
      </c>
    </row>
    <row r="15" spans="1:3" x14ac:dyDescent="0.3">
      <c r="A15" s="3">
        <v>43466</v>
      </c>
      <c r="B15" s="1">
        <v>3462.4516600000002</v>
      </c>
      <c r="C15" s="1">
        <f t="shared" si="0"/>
        <v>-0.1257529421431276</v>
      </c>
    </row>
    <row r="16" spans="1:3" x14ac:dyDescent="0.3">
      <c r="A16" s="3">
        <v>43497</v>
      </c>
      <c r="B16" s="1">
        <v>3764.6357419999999</v>
      </c>
      <c r="C16" s="1">
        <f t="shared" si="0"/>
        <v>8.3674197693475102E-2</v>
      </c>
    </row>
    <row r="17" spans="1:3" x14ac:dyDescent="0.3">
      <c r="A17" s="3">
        <v>43525</v>
      </c>
      <c r="B17" s="1">
        <v>3933.7072750000002</v>
      </c>
      <c r="C17" s="1">
        <f t="shared" si="0"/>
        <v>4.3931200101259789E-2</v>
      </c>
    </row>
    <row r="18" spans="1:3" x14ac:dyDescent="0.3">
      <c r="A18" s="3">
        <v>43556</v>
      </c>
      <c r="B18" s="1">
        <v>4542.158203</v>
      </c>
      <c r="C18" s="1">
        <f t="shared" si="0"/>
        <v>0.14381996600853134</v>
      </c>
    </row>
    <row r="19" spans="1:3" x14ac:dyDescent="0.3">
      <c r="A19" s="3">
        <v>43586</v>
      </c>
      <c r="B19" s="1">
        <v>4683.1420900000003</v>
      </c>
      <c r="C19" s="1">
        <f t="shared" si="0"/>
        <v>3.0566997193997129E-2</v>
      </c>
    </row>
    <row r="20" spans="1:3" x14ac:dyDescent="0.3">
      <c r="A20" s="3">
        <v>43617</v>
      </c>
      <c r="B20" s="1">
        <v>4482.1943359999996</v>
      </c>
      <c r="C20" s="1">
        <f t="shared" si="0"/>
        <v>-4.3856537749046132E-2</v>
      </c>
    </row>
    <row r="21" spans="1:3" x14ac:dyDescent="0.3">
      <c r="A21" s="3">
        <v>43647</v>
      </c>
      <c r="B21" s="1">
        <v>4276.6220700000003</v>
      </c>
      <c r="C21" s="1">
        <f t="shared" si="0"/>
        <v>-4.6949271651674916E-2</v>
      </c>
    </row>
    <row r="22" spans="1:3" x14ac:dyDescent="0.3">
      <c r="A22" s="3">
        <v>43678</v>
      </c>
      <c r="B22" s="1">
        <v>3996.953125</v>
      </c>
      <c r="C22" s="1">
        <f t="shared" si="0"/>
        <v>-6.7631109886953963E-2</v>
      </c>
    </row>
    <row r="23" spans="1:3" x14ac:dyDescent="0.3">
      <c r="A23" s="3">
        <v>43709</v>
      </c>
      <c r="B23" s="1">
        <v>4282.0092770000001</v>
      </c>
      <c r="C23" s="1">
        <f t="shared" si="0"/>
        <v>6.889000456136142E-2</v>
      </c>
    </row>
    <row r="24" spans="1:3" x14ac:dyDescent="0.3">
      <c r="A24" s="3">
        <v>43739</v>
      </c>
      <c r="B24" s="1">
        <v>4086.6621089999999</v>
      </c>
      <c r="C24" s="1">
        <f t="shared" si="0"/>
        <v>-4.6693830089641501E-2</v>
      </c>
    </row>
    <row r="25" spans="1:3" x14ac:dyDescent="0.3">
      <c r="A25" s="3">
        <v>43770</v>
      </c>
      <c r="B25" s="1">
        <v>4200.9804690000001</v>
      </c>
      <c r="C25" s="1">
        <f t="shared" si="0"/>
        <v>2.7589416458799625E-2</v>
      </c>
    </row>
    <row r="26" spans="1:3" x14ac:dyDescent="0.3">
      <c r="A26" s="3">
        <v>43800</v>
      </c>
      <c r="B26" s="1">
        <v>3990.8378910000001</v>
      </c>
      <c r="C26" s="1">
        <f t="shared" si="0"/>
        <v>-5.1316736445585417E-2</v>
      </c>
    </row>
    <row r="27" spans="1:3" x14ac:dyDescent="0.3">
      <c r="A27" s="3">
        <v>43831</v>
      </c>
      <c r="B27" s="1">
        <v>4355.8378910000001</v>
      </c>
      <c r="C27" s="1">
        <f t="shared" si="0"/>
        <v>8.7515782672920261E-2</v>
      </c>
    </row>
    <row r="28" spans="1:3" x14ac:dyDescent="0.3">
      <c r="A28" s="3">
        <v>43862</v>
      </c>
      <c r="B28" s="1">
        <v>4162.0195309999999</v>
      </c>
      <c r="C28" s="1">
        <f t="shared" si="0"/>
        <v>-4.5516568616362101E-2</v>
      </c>
    </row>
    <row r="29" spans="1:3" x14ac:dyDescent="0.3">
      <c r="A29" s="3">
        <v>43891</v>
      </c>
      <c r="B29" s="1">
        <v>3200.5710450000001</v>
      </c>
      <c r="C29" s="1">
        <f t="shared" si="0"/>
        <v>-0.26267117520865646</v>
      </c>
    </row>
    <row r="30" spans="1:3" x14ac:dyDescent="0.3">
      <c r="A30" s="3">
        <v>43922</v>
      </c>
      <c r="B30" s="1">
        <v>3486.071289</v>
      </c>
      <c r="C30" s="1">
        <f t="shared" si="0"/>
        <v>8.544615152719269E-2</v>
      </c>
    </row>
    <row r="31" spans="1:3" x14ac:dyDescent="0.3">
      <c r="A31" s="3">
        <v>43952</v>
      </c>
      <c r="B31" s="1">
        <v>3851.5646969999998</v>
      </c>
      <c r="C31" s="1">
        <f t="shared" si="0"/>
        <v>9.9704083565972504E-2</v>
      </c>
    </row>
    <row r="32" spans="1:3" x14ac:dyDescent="0.3">
      <c r="A32" s="3">
        <v>43983</v>
      </c>
      <c r="B32" s="1">
        <v>3840.4189449999999</v>
      </c>
      <c r="C32" s="1">
        <f t="shared" si="0"/>
        <v>-2.8980196317085422E-3</v>
      </c>
    </row>
    <row r="33" spans="1:3" x14ac:dyDescent="0.3">
      <c r="A33" s="3">
        <v>44013</v>
      </c>
      <c r="B33" s="1">
        <v>4061.1154790000001</v>
      </c>
      <c r="C33" s="1">
        <f t="shared" si="0"/>
        <v>5.587622349029394E-2</v>
      </c>
    </row>
    <row r="34" spans="1:3" x14ac:dyDescent="0.3">
      <c r="A34" s="3">
        <v>44044</v>
      </c>
      <c r="B34" s="1">
        <v>3862.7182619999999</v>
      </c>
      <c r="C34" s="1">
        <f t="shared" si="0"/>
        <v>-5.0086535810831251E-2</v>
      </c>
    </row>
    <row r="35" spans="1:3" x14ac:dyDescent="0.3">
      <c r="A35" s="3">
        <v>44075</v>
      </c>
      <c r="B35" s="1">
        <v>4006.8833009999998</v>
      </c>
      <c r="C35" s="1">
        <f t="shared" si="0"/>
        <v>3.6642558858008691E-2</v>
      </c>
    </row>
    <row r="36" spans="1:3" x14ac:dyDescent="0.3">
      <c r="A36" s="3">
        <v>44105</v>
      </c>
      <c r="B36" s="1">
        <v>4525.8569340000004</v>
      </c>
      <c r="C36" s="1">
        <f t="shared" si="0"/>
        <v>0.12179322945523563</v>
      </c>
    </row>
    <row r="37" spans="1:3" x14ac:dyDescent="0.3">
      <c r="A37" s="3">
        <v>44136</v>
      </c>
      <c r="B37" s="1">
        <v>4751.4052730000003</v>
      </c>
      <c r="C37" s="1">
        <f t="shared" si="0"/>
        <v>4.8633484338081248E-2</v>
      </c>
    </row>
    <row r="38" spans="1:3" x14ac:dyDescent="0.3">
      <c r="A38" s="3">
        <v>44166</v>
      </c>
      <c r="B38" s="1">
        <v>5232.4331050000001</v>
      </c>
      <c r="C38" s="1">
        <f t="shared" si="0"/>
        <v>9.6435969496627527E-2</v>
      </c>
    </row>
    <row r="39" spans="1:3" x14ac:dyDescent="0.3">
      <c r="A39" s="3">
        <v>44197</v>
      </c>
      <c r="B39" s="1">
        <v>5271.1210940000001</v>
      </c>
      <c r="C39" s="1">
        <f t="shared" si="0"/>
        <v>7.3666805020052711E-3</v>
      </c>
    </row>
    <row r="40" spans="1:3" x14ac:dyDescent="0.3">
      <c r="A40" s="3">
        <v>44228</v>
      </c>
      <c r="B40" s="1">
        <v>6050.5712890000004</v>
      </c>
      <c r="C40" s="1">
        <f t="shared" si="0"/>
        <v>0.1379096242801254</v>
      </c>
    </row>
    <row r="41" spans="1:3" x14ac:dyDescent="0.3">
      <c r="A41" s="3">
        <v>44256</v>
      </c>
      <c r="B41" s="1">
        <v>6666.9580079999996</v>
      </c>
      <c r="C41" s="1">
        <f t="shared" si="0"/>
        <v>9.7010989612413834E-2</v>
      </c>
    </row>
    <row r="42" spans="1:3" x14ac:dyDescent="0.3">
      <c r="A42" s="3">
        <v>44287</v>
      </c>
      <c r="B42" s="1">
        <v>6212.7939450000003</v>
      </c>
      <c r="C42" s="1">
        <f t="shared" si="0"/>
        <v>-7.0552979737044733E-2</v>
      </c>
    </row>
    <row r="43" spans="1:3" x14ac:dyDescent="0.3">
      <c r="A43" s="3">
        <v>44317</v>
      </c>
      <c r="B43" s="1">
        <v>6637.3232420000004</v>
      </c>
      <c r="C43" s="1">
        <f t="shared" si="0"/>
        <v>6.6098050612343945E-2</v>
      </c>
    </row>
    <row r="44" spans="1:3" x14ac:dyDescent="0.3">
      <c r="A44" s="3">
        <v>44348</v>
      </c>
      <c r="B44" s="1">
        <v>6704.6069340000004</v>
      </c>
      <c r="C44" s="1">
        <f t="shared" si="0"/>
        <v>1.0086136190154648E-2</v>
      </c>
    </row>
    <row r="45" spans="1:3" x14ac:dyDescent="0.3">
      <c r="A45" s="3">
        <v>44378</v>
      </c>
      <c r="B45" s="1">
        <v>7538.9228519999997</v>
      </c>
      <c r="C45" s="1">
        <f t="shared" si="0"/>
        <v>0.11728442179331458</v>
      </c>
    </row>
    <row r="46" spans="1:3" x14ac:dyDescent="0.3">
      <c r="A46" s="3">
        <v>44409</v>
      </c>
      <c r="B46" s="1">
        <v>7749.9262699999999</v>
      </c>
      <c r="C46" s="1">
        <f t="shared" si="0"/>
        <v>2.7604015781834412E-2</v>
      </c>
    </row>
    <row r="47" spans="1:3" x14ac:dyDescent="0.3">
      <c r="A47" s="3">
        <v>44440</v>
      </c>
      <c r="B47" s="1">
        <v>7353.8852539999998</v>
      </c>
      <c r="C47" s="1">
        <f t="shared" si="0"/>
        <v>-5.2454550223403361E-2</v>
      </c>
    </row>
    <row r="48" spans="1:3" x14ac:dyDescent="0.3">
      <c r="A48" s="3">
        <v>44470</v>
      </c>
      <c r="B48" s="1">
        <v>7592.4653319999998</v>
      </c>
      <c r="C48" s="1">
        <f t="shared" si="0"/>
        <v>3.1927572294178967E-2</v>
      </c>
    </row>
    <row r="49" spans="1:3" x14ac:dyDescent="0.3">
      <c r="A49" s="3">
        <v>44501</v>
      </c>
      <c r="B49" s="1">
        <v>7391.3203130000002</v>
      </c>
      <c r="C49" s="1">
        <f t="shared" si="0"/>
        <v>-2.6849970729492887E-2</v>
      </c>
    </row>
    <row r="50" spans="1:3" x14ac:dyDescent="0.3">
      <c r="A50" s="3">
        <v>44531</v>
      </c>
      <c r="B50" s="1">
        <v>7547.7221680000002</v>
      </c>
      <c r="C50" s="1">
        <f t="shared" si="0"/>
        <v>2.0939437024906363E-2</v>
      </c>
    </row>
    <row r="51" spans="1:3" x14ac:dyDescent="0.3">
      <c r="A51" s="3">
        <v>44562</v>
      </c>
      <c r="B51" s="1">
        <v>7175.2104490000002</v>
      </c>
      <c r="C51" s="1">
        <f t="shared" si="0"/>
        <v>-5.0613726051179975E-2</v>
      </c>
    </row>
    <row r="52" spans="1:3" x14ac:dyDescent="0.3">
      <c r="A52" s="3">
        <v>44593</v>
      </c>
      <c r="B52" s="1">
        <v>6530.4121089999999</v>
      </c>
      <c r="C52" s="1">
        <f t="shared" si="0"/>
        <v>-9.4162040682445228E-2</v>
      </c>
    </row>
    <row r="53" spans="1:3" x14ac:dyDescent="0.3">
      <c r="A53" s="3">
        <v>44621</v>
      </c>
      <c r="B53" s="1">
        <v>6564.6157229999999</v>
      </c>
      <c r="C53" s="1">
        <f t="shared" si="0"/>
        <v>5.2239204408917944E-3</v>
      </c>
    </row>
    <row r="54" spans="1:3" x14ac:dyDescent="0.3">
      <c r="A54" s="3">
        <v>44652</v>
      </c>
      <c r="B54" s="1">
        <v>6592.40625</v>
      </c>
      <c r="C54" s="1">
        <f t="shared" si="0"/>
        <v>4.2244465937725994E-3</v>
      </c>
    </row>
    <row r="55" spans="1:3" x14ac:dyDescent="0.3">
      <c r="A55" s="3">
        <v>44682</v>
      </c>
      <c r="B55" s="1">
        <v>6047.8823240000002</v>
      </c>
      <c r="C55" s="1">
        <f t="shared" si="0"/>
        <v>-8.621023676148272E-2</v>
      </c>
    </row>
    <row r="56" spans="1:3" x14ac:dyDescent="0.3">
      <c r="A56" s="3">
        <v>44713</v>
      </c>
      <c r="B56" s="1">
        <v>5575.294922</v>
      </c>
      <c r="C56" s="1">
        <f t="shared" si="0"/>
        <v>-8.1362964923200803E-2</v>
      </c>
    </row>
    <row r="57" spans="1:3" x14ac:dyDescent="0.3">
      <c r="A57" s="3">
        <v>44743</v>
      </c>
      <c r="B57" s="1">
        <v>6507.4438479999999</v>
      </c>
      <c r="C57" s="1">
        <f t="shared" si="0"/>
        <v>0.15460151228228783</v>
      </c>
    </row>
    <row r="58" spans="1:3" x14ac:dyDescent="0.3">
      <c r="A58" s="3">
        <v>44774</v>
      </c>
      <c r="B58" s="1">
        <v>6639.7348629999997</v>
      </c>
      <c r="C58" s="1">
        <f t="shared" si="0"/>
        <v>2.0125303383576942E-2</v>
      </c>
    </row>
    <row r="59" spans="1:3" x14ac:dyDescent="0.3">
      <c r="A59" s="3">
        <v>44805</v>
      </c>
      <c r="B59" s="1">
        <v>6255.1000979999999</v>
      </c>
      <c r="C59" s="1">
        <f t="shared" si="0"/>
        <v>-5.9674885751495953E-2</v>
      </c>
    </row>
    <row r="60" spans="1:3" x14ac:dyDescent="0.3">
      <c r="A60" s="3">
        <v>44835</v>
      </c>
      <c r="B60" s="1">
        <v>6714.9501950000003</v>
      </c>
      <c r="C60" s="1">
        <f t="shared" si="0"/>
        <v>7.0939266302250156E-2</v>
      </c>
    </row>
    <row r="61" spans="1:3" x14ac:dyDescent="0.3">
      <c r="A61" s="3">
        <v>44866</v>
      </c>
      <c r="B61" s="1">
        <v>6801.2998049999997</v>
      </c>
      <c r="C61" s="1">
        <f t="shared" si="0"/>
        <v>1.2777328738988968E-2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F6" sqref="F6"/>
    </sheetView>
  </sheetViews>
  <sheetFormatPr defaultRowHeight="14.4" x14ac:dyDescent="0.3"/>
  <cols>
    <col min="1" max="1" width="13.44140625" customWidth="1"/>
    <col min="2" max="2" width="13.6640625" customWidth="1"/>
    <col min="3" max="3" width="18.33203125" customWidth="1"/>
    <col min="5" max="5" width="14.21875" customWidth="1"/>
  </cols>
  <sheetData>
    <row r="1" spans="1:12" x14ac:dyDescent="0.3">
      <c r="A1" s="2" t="s">
        <v>7</v>
      </c>
      <c r="B1" s="2" t="s">
        <v>8</v>
      </c>
      <c r="C1" s="2" t="s">
        <v>9</v>
      </c>
    </row>
    <row r="2" spans="1:12" x14ac:dyDescent="0.3">
      <c r="A2" s="3">
        <v>43070</v>
      </c>
      <c r="B2" s="1">
        <v>1032.05603</v>
      </c>
      <c r="C2" s="72" t="s">
        <v>10</v>
      </c>
      <c r="F2" s="83" t="s">
        <v>179</v>
      </c>
      <c r="G2" s="83"/>
      <c r="H2" s="83"/>
      <c r="I2" s="83"/>
      <c r="J2" s="83"/>
      <c r="K2" s="83"/>
      <c r="L2" s="83"/>
    </row>
    <row r="3" spans="1:12" x14ac:dyDescent="0.3">
      <c r="A3" s="3">
        <v>43101</v>
      </c>
      <c r="B3" s="1">
        <v>1035.95874</v>
      </c>
      <c r="C3" s="72">
        <f>LN(B3/B2)</f>
        <v>3.7743585681406832E-3</v>
      </c>
      <c r="F3" s="83"/>
      <c r="G3" s="83"/>
      <c r="H3" s="83"/>
      <c r="I3" s="83"/>
      <c r="J3" s="83"/>
      <c r="K3" s="83"/>
      <c r="L3" s="83"/>
    </row>
    <row r="4" spans="1:12" x14ac:dyDescent="0.3">
      <c r="A4" s="3">
        <v>43132</v>
      </c>
      <c r="B4" s="1">
        <v>940.15875200000005</v>
      </c>
      <c r="C4" s="72">
        <f t="shared" ref="C4:C61" si="0">LN(B4/B3)</f>
        <v>-9.703384966056737E-2</v>
      </c>
      <c r="F4" s="83"/>
      <c r="G4" s="83"/>
      <c r="H4" s="83"/>
      <c r="I4" s="83"/>
      <c r="J4" s="83"/>
      <c r="K4" s="83"/>
      <c r="L4" s="83"/>
    </row>
    <row r="5" spans="1:12" x14ac:dyDescent="0.3">
      <c r="A5" s="3">
        <v>43160</v>
      </c>
      <c r="B5" s="1">
        <v>943.17852800000003</v>
      </c>
      <c r="C5" s="72">
        <f t="shared" si="0"/>
        <v>3.2068377979533416E-3</v>
      </c>
      <c r="F5" s="83"/>
      <c r="G5" s="83"/>
      <c r="H5" s="83"/>
      <c r="I5" s="83"/>
      <c r="J5" s="83"/>
      <c r="K5" s="83"/>
      <c r="L5" s="83"/>
    </row>
    <row r="6" spans="1:12" x14ac:dyDescent="0.3">
      <c r="A6" s="3">
        <v>43191</v>
      </c>
      <c r="B6" s="1">
        <v>929.38006600000006</v>
      </c>
      <c r="C6" s="72">
        <f t="shared" si="0"/>
        <v>-1.4737815734221157E-2</v>
      </c>
    </row>
    <row r="7" spans="1:12" x14ac:dyDescent="0.3">
      <c r="A7" s="3">
        <v>43221</v>
      </c>
      <c r="B7" s="1">
        <v>873.53552200000001</v>
      </c>
      <c r="C7" s="72">
        <f t="shared" si="0"/>
        <v>-6.1968973142360322E-2</v>
      </c>
    </row>
    <row r="8" spans="1:12" x14ac:dyDescent="0.3">
      <c r="A8" s="3">
        <v>43252</v>
      </c>
      <c r="B8" s="1">
        <v>808.25964399999998</v>
      </c>
      <c r="C8" s="72">
        <f t="shared" si="0"/>
        <v>-7.7665446546215516E-2</v>
      </c>
    </row>
    <row r="9" spans="1:12" x14ac:dyDescent="0.3">
      <c r="A9" s="3">
        <v>43282</v>
      </c>
      <c r="B9" s="1">
        <v>713.80706799999996</v>
      </c>
      <c r="C9" s="72">
        <f t="shared" si="0"/>
        <v>-0.1242706355457541</v>
      </c>
    </row>
    <row r="10" spans="1:12" x14ac:dyDescent="0.3">
      <c r="A10" s="3">
        <v>43313</v>
      </c>
      <c r="B10" s="1">
        <v>763.35510299999999</v>
      </c>
      <c r="C10" s="72">
        <f t="shared" si="0"/>
        <v>6.7110613747133716E-2</v>
      </c>
    </row>
    <row r="11" spans="1:12" x14ac:dyDescent="0.3">
      <c r="A11" s="3">
        <v>43344</v>
      </c>
      <c r="B11" s="1">
        <v>731.31829800000003</v>
      </c>
      <c r="C11" s="72">
        <f t="shared" si="0"/>
        <v>-4.2874533528471752E-2</v>
      </c>
    </row>
    <row r="12" spans="1:12" x14ac:dyDescent="0.3">
      <c r="A12" s="3">
        <v>43374</v>
      </c>
      <c r="B12" s="1">
        <v>641.35754399999996</v>
      </c>
      <c r="C12" s="72">
        <f t="shared" si="0"/>
        <v>-0.13126170079425295</v>
      </c>
    </row>
    <row r="13" spans="1:12" x14ac:dyDescent="0.3">
      <c r="A13" s="3">
        <v>43405</v>
      </c>
      <c r="B13" s="1">
        <v>678.35247800000002</v>
      </c>
      <c r="C13" s="72">
        <f t="shared" si="0"/>
        <v>5.6079939541385182E-2</v>
      </c>
    </row>
    <row r="14" spans="1:12" x14ac:dyDescent="0.3">
      <c r="A14" s="3">
        <v>43435</v>
      </c>
      <c r="B14" s="1">
        <v>680.354736</v>
      </c>
      <c r="C14" s="72">
        <f t="shared" si="0"/>
        <v>2.9473008294457559E-3</v>
      </c>
    </row>
    <row r="15" spans="1:12" x14ac:dyDescent="0.3">
      <c r="A15" s="3">
        <v>43466</v>
      </c>
      <c r="B15" s="1">
        <v>675.82580600000006</v>
      </c>
      <c r="C15" s="72">
        <f t="shared" si="0"/>
        <v>-6.6789733306589312E-3</v>
      </c>
    </row>
    <row r="16" spans="1:12" x14ac:dyDescent="0.3">
      <c r="A16" s="3">
        <v>43497</v>
      </c>
      <c r="B16" s="1">
        <v>691.653503</v>
      </c>
      <c r="C16" s="72">
        <f t="shared" si="0"/>
        <v>2.3149752603421486E-2</v>
      </c>
    </row>
    <row r="17" spans="1:3" x14ac:dyDescent="0.3">
      <c r="A17" s="3">
        <v>43525</v>
      </c>
      <c r="B17" s="1">
        <v>826.38012700000002</v>
      </c>
      <c r="C17" s="72">
        <f t="shared" si="0"/>
        <v>0.17796975783125607</v>
      </c>
    </row>
    <row r="18" spans="1:3" x14ac:dyDescent="0.3">
      <c r="A18" s="3">
        <v>43556</v>
      </c>
      <c r="B18" s="1">
        <v>861.32501200000002</v>
      </c>
      <c r="C18" s="72">
        <f t="shared" si="0"/>
        <v>4.1417045357394204E-2</v>
      </c>
    </row>
    <row r="19" spans="1:3" x14ac:dyDescent="0.3">
      <c r="A19" s="3">
        <v>43586</v>
      </c>
      <c r="B19" s="1">
        <v>994.47851600000001</v>
      </c>
      <c r="C19" s="72">
        <f t="shared" si="0"/>
        <v>0.14374658004819449</v>
      </c>
    </row>
    <row r="20" spans="1:3" x14ac:dyDescent="0.3">
      <c r="A20" s="3">
        <v>43617</v>
      </c>
      <c r="B20" s="1">
        <v>955.14746100000002</v>
      </c>
      <c r="C20" s="72">
        <f t="shared" si="0"/>
        <v>-4.0352757260291611E-2</v>
      </c>
    </row>
    <row r="21" spans="1:3" x14ac:dyDescent="0.3">
      <c r="A21" s="3">
        <v>43647</v>
      </c>
      <c r="B21" s="1">
        <v>921.06054700000004</v>
      </c>
      <c r="C21" s="72">
        <f t="shared" si="0"/>
        <v>-3.6339963390953835E-2</v>
      </c>
    </row>
    <row r="22" spans="1:3" x14ac:dyDescent="0.3">
      <c r="A22" s="3">
        <v>43678</v>
      </c>
      <c r="B22" s="1">
        <v>1002.02887</v>
      </c>
      <c r="C22" s="72">
        <f t="shared" si="0"/>
        <v>8.4256319011039096E-2</v>
      </c>
    </row>
    <row r="23" spans="1:3" x14ac:dyDescent="0.3">
      <c r="A23" s="3">
        <v>43709</v>
      </c>
      <c r="B23" s="1">
        <v>1022.620544</v>
      </c>
      <c r="C23" s="72">
        <f t="shared" si="0"/>
        <v>2.0341678805858621E-2</v>
      </c>
    </row>
    <row r="24" spans="1:3" x14ac:dyDescent="0.3">
      <c r="A24" s="3">
        <v>43739</v>
      </c>
      <c r="B24" s="1">
        <v>1087.559692</v>
      </c>
      <c r="C24" s="72">
        <f t="shared" si="0"/>
        <v>6.1567878241035108E-2</v>
      </c>
    </row>
    <row r="25" spans="1:3" x14ac:dyDescent="0.3">
      <c r="A25" s="3">
        <v>43770</v>
      </c>
      <c r="B25" s="1">
        <v>1126.552246</v>
      </c>
      <c r="C25" s="72">
        <f t="shared" si="0"/>
        <v>3.5225487195094753E-2</v>
      </c>
    </row>
    <row r="26" spans="1:3" x14ac:dyDescent="0.3">
      <c r="A26" s="3">
        <v>43800</v>
      </c>
      <c r="B26" s="1">
        <v>1137.9921879999999</v>
      </c>
      <c r="C26" s="72">
        <f t="shared" si="0"/>
        <v>1.0103612140866351E-2</v>
      </c>
    </row>
    <row r="27" spans="1:3" x14ac:dyDescent="0.3">
      <c r="A27" s="3">
        <v>43831</v>
      </c>
      <c r="B27" s="1">
        <v>1349.3604740000001</v>
      </c>
      <c r="C27" s="72">
        <f t="shared" si="0"/>
        <v>0.17036528623949412</v>
      </c>
    </row>
    <row r="28" spans="1:3" x14ac:dyDescent="0.3">
      <c r="A28" s="3">
        <v>43862</v>
      </c>
      <c r="B28" s="1">
        <v>1350.9183350000001</v>
      </c>
      <c r="C28" s="72">
        <f t="shared" si="0"/>
        <v>1.1538520893836586E-3</v>
      </c>
    </row>
    <row r="29" spans="1:3" x14ac:dyDescent="0.3">
      <c r="A29" s="3">
        <v>43891</v>
      </c>
      <c r="B29" s="1">
        <v>910.85131799999999</v>
      </c>
      <c r="C29" s="72">
        <f t="shared" si="0"/>
        <v>-0.39416021184087791</v>
      </c>
    </row>
    <row r="30" spans="1:3" x14ac:dyDescent="0.3">
      <c r="A30" s="3">
        <v>43922</v>
      </c>
      <c r="B30" s="1">
        <v>1095.9826660000001</v>
      </c>
      <c r="C30" s="72">
        <f t="shared" si="0"/>
        <v>0.18502697521361494</v>
      </c>
    </row>
    <row r="31" spans="1:3" x14ac:dyDescent="0.3">
      <c r="A31" s="3">
        <v>43952</v>
      </c>
      <c r="B31" s="1">
        <v>1143.9617920000001</v>
      </c>
      <c r="C31" s="72">
        <f t="shared" si="0"/>
        <v>4.2846121091137966E-2</v>
      </c>
    </row>
    <row r="32" spans="1:3" x14ac:dyDescent="0.3">
      <c r="A32" s="3">
        <v>43983</v>
      </c>
      <c r="B32" s="1">
        <v>1350.2725829999999</v>
      </c>
      <c r="C32" s="72">
        <f t="shared" si="0"/>
        <v>0.16580899160345597</v>
      </c>
    </row>
    <row r="33" spans="1:3" x14ac:dyDescent="0.3">
      <c r="A33" s="3">
        <v>44013</v>
      </c>
      <c r="B33" s="1">
        <v>1468.8007809999999</v>
      </c>
      <c r="C33" s="72">
        <f t="shared" si="0"/>
        <v>8.413978720860929E-2</v>
      </c>
    </row>
    <row r="34" spans="1:3" x14ac:dyDescent="0.3">
      <c r="A34" s="3">
        <v>44044</v>
      </c>
      <c r="B34" s="1">
        <v>1458.568481</v>
      </c>
      <c r="C34" s="72">
        <f t="shared" si="0"/>
        <v>-6.9908103532082084E-3</v>
      </c>
    </row>
    <row r="35" spans="1:3" x14ac:dyDescent="0.3">
      <c r="A35" s="3">
        <v>44075</v>
      </c>
      <c r="B35" s="1">
        <v>1475.4589840000001</v>
      </c>
      <c r="C35" s="72">
        <f t="shared" si="0"/>
        <v>1.151365472260117E-2</v>
      </c>
    </row>
    <row r="36" spans="1:3" x14ac:dyDescent="0.3">
      <c r="A36" s="3">
        <v>44105</v>
      </c>
      <c r="B36" s="1">
        <v>1812.8314210000001</v>
      </c>
      <c r="C36" s="72">
        <f t="shared" si="0"/>
        <v>0.2059208270167241</v>
      </c>
    </row>
    <row r="37" spans="1:3" x14ac:dyDescent="0.3">
      <c r="A37" s="3">
        <v>44136</v>
      </c>
      <c r="B37" s="1">
        <v>1987.661865</v>
      </c>
      <c r="C37" s="72">
        <f t="shared" si="0"/>
        <v>9.2069061742960021E-2</v>
      </c>
    </row>
    <row r="38" spans="1:3" x14ac:dyDescent="0.3">
      <c r="A38" s="3">
        <v>44166</v>
      </c>
      <c r="B38" s="1">
        <v>1876.869019</v>
      </c>
      <c r="C38" s="72">
        <f t="shared" si="0"/>
        <v>-5.7354032669210658E-2</v>
      </c>
    </row>
    <row r="39" spans="1:3" x14ac:dyDescent="0.3">
      <c r="A39" s="3">
        <v>44197</v>
      </c>
      <c r="B39" s="1">
        <v>2086.5085450000001</v>
      </c>
      <c r="C39" s="72">
        <f t="shared" si="0"/>
        <v>0.10588714334572075</v>
      </c>
    </row>
    <row r="40" spans="1:3" x14ac:dyDescent="0.3">
      <c r="A40" s="3">
        <v>44228</v>
      </c>
      <c r="B40" s="1">
        <v>2632.101318</v>
      </c>
      <c r="C40" s="72">
        <f t="shared" si="0"/>
        <v>0.23229039098690632</v>
      </c>
    </row>
    <row r="41" spans="1:3" x14ac:dyDescent="0.3">
      <c r="A41" s="3">
        <v>44256</v>
      </c>
      <c r="B41" s="1">
        <v>2836.8942870000001</v>
      </c>
      <c r="C41" s="72">
        <f t="shared" si="0"/>
        <v>7.4927385480584419E-2</v>
      </c>
    </row>
    <row r="42" spans="1:3" x14ac:dyDescent="0.3">
      <c r="A42" s="3">
        <v>44287</v>
      </c>
      <c r="B42" s="1">
        <v>2747.936768</v>
      </c>
      <c r="C42" s="72">
        <f t="shared" si="0"/>
        <v>-3.1859528977469145E-2</v>
      </c>
    </row>
    <row r="43" spans="1:3" x14ac:dyDescent="0.3">
      <c r="A43" s="3">
        <v>44317</v>
      </c>
      <c r="B43" s="1">
        <v>2790.0898440000001</v>
      </c>
      <c r="C43" s="72">
        <f t="shared" si="0"/>
        <v>1.5223433559197927E-2</v>
      </c>
    </row>
    <row r="44" spans="1:3" x14ac:dyDescent="0.3">
      <c r="A44" s="3">
        <v>44348</v>
      </c>
      <c r="B44" s="1">
        <v>2792.0971679999998</v>
      </c>
      <c r="C44" s="72">
        <f t="shared" si="0"/>
        <v>7.1918912147003289E-4</v>
      </c>
    </row>
    <row r="45" spans="1:3" x14ac:dyDescent="0.3">
      <c r="A45" s="3">
        <v>44378</v>
      </c>
      <c r="B45" s="1">
        <v>3191.2546390000002</v>
      </c>
      <c r="C45" s="72">
        <f t="shared" si="0"/>
        <v>0.13362115664805413</v>
      </c>
    </row>
    <row r="46" spans="1:3" x14ac:dyDescent="0.3">
      <c r="A46" s="3">
        <v>44409</v>
      </c>
      <c r="B46" s="1">
        <v>3203.25</v>
      </c>
      <c r="C46" s="72">
        <f t="shared" si="0"/>
        <v>3.751776172690379E-3</v>
      </c>
    </row>
    <row r="47" spans="1:3" x14ac:dyDescent="0.3">
      <c r="A47" s="3">
        <v>44440</v>
      </c>
      <c r="B47" s="1">
        <v>3071.2209469999998</v>
      </c>
      <c r="C47" s="72">
        <f t="shared" si="0"/>
        <v>-4.2090734265299377E-2</v>
      </c>
    </row>
    <row r="48" spans="1:3" x14ac:dyDescent="0.3">
      <c r="A48" s="3">
        <v>44470</v>
      </c>
      <c r="B48" s="1">
        <v>3276.7761230000001</v>
      </c>
      <c r="C48" s="72">
        <f t="shared" si="0"/>
        <v>6.4784864572070819E-2</v>
      </c>
    </row>
    <row r="49" spans="1:3" x14ac:dyDescent="0.3">
      <c r="A49" s="3">
        <v>44501</v>
      </c>
      <c r="B49" s="1">
        <v>3196.9257809999999</v>
      </c>
      <c r="C49" s="72">
        <f t="shared" si="0"/>
        <v>-2.4670395107844242E-2</v>
      </c>
    </row>
    <row r="50" spans="1:3" x14ac:dyDescent="0.3">
      <c r="A50" s="3">
        <v>44531</v>
      </c>
      <c r="B50" s="1">
        <v>3358.899414</v>
      </c>
      <c r="C50" s="72">
        <f t="shared" si="0"/>
        <v>4.9423710353520535E-2</v>
      </c>
    </row>
    <row r="51" spans="1:3" x14ac:dyDescent="0.3">
      <c r="A51" s="3">
        <v>44562</v>
      </c>
      <c r="B51" s="1">
        <v>3269.0676269999999</v>
      </c>
      <c r="C51" s="72">
        <f t="shared" si="0"/>
        <v>-2.7108550065736405E-2</v>
      </c>
    </row>
    <row r="52" spans="1:3" x14ac:dyDescent="0.3">
      <c r="A52" s="3">
        <v>44593</v>
      </c>
      <c r="B52" s="1">
        <v>2813.3383789999998</v>
      </c>
      <c r="C52" s="72">
        <f t="shared" si="0"/>
        <v>-0.1501330014726999</v>
      </c>
    </row>
    <row r="53" spans="1:3" x14ac:dyDescent="0.3">
      <c r="A53" s="3">
        <v>44621</v>
      </c>
      <c r="B53" s="1">
        <v>2402.7219239999999</v>
      </c>
      <c r="C53" s="72">
        <f t="shared" si="0"/>
        <v>-0.1577695837129075</v>
      </c>
    </row>
    <row r="54" spans="1:3" x14ac:dyDescent="0.3">
      <c r="A54" s="3">
        <v>44652</v>
      </c>
      <c r="B54" s="1">
        <v>2615.985596</v>
      </c>
      <c r="C54" s="72">
        <f t="shared" si="0"/>
        <v>8.5038697754933057E-2</v>
      </c>
    </row>
    <row r="55" spans="1:3" x14ac:dyDescent="0.3">
      <c r="A55" s="3">
        <v>44682</v>
      </c>
      <c r="B55" s="1">
        <v>2354.248779</v>
      </c>
      <c r="C55" s="72">
        <f t="shared" si="0"/>
        <v>-0.10541924069219295</v>
      </c>
    </row>
    <row r="56" spans="1:3" x14ac:dyDescent="0.3">
      <c r="A56" s="3">
        <v>44713</v>
      </c>
      <c r="B56" s="1">
        <v>2084.1608890000002</v>
      </c>
      <c r="C56" s="72">
        <f t="shared" si="0"/>
        <v>-0.12185536384483919</v>
      </c>
    </row>
    <row r="57" spans="1:3" x14ac:dyDescent="0.3">
      <c r="A57" s="3">
        <v>44743</v>
      </c>
      <c r="B57" s="1">
        <v>2474.7155760000001</v>
      </c>
      <c r="C57" s="72">
        <f t="shared" si="0"/>
        <v>0.1717591477025516</v>
      </c>
    </row>
    <row r="58" spans="1:3" x14ac:dyDescent="0.3">
      <c r="A58" s="3">
        <v>44774</v>
      </c>
      <c r="B58" s="1">
        <v>2684.6191410000001</v>
      </c>
      <c r="C58" s="72">
        <f t="shared" si="0"/>
        <v>8.1413400343121806E-2</v>
      </c>
    </row>
    <row r="59" spans="1:3" x14ac:dyDescent="0.3">
      <c r="A59" s="3">
        <v>44805</v>
      </c>
      <c r="B59" s="1">
        <v>2625.6499020000001</v>
      </c>
      <c r="C59" s="72">
        <f t="shared" si="0"/>
        <v>-2.2210423857648966E-2</v>
      </c>
    </row>
    <row r="60" spans="1:3" x14ac:dyDescent="0.3">
      <c r="A60" s="3">
        <v>44835</v>
      </c>
      <c r="B60" s="1">
        <v>2712.6499020000001</v>
      </c>
      <c r="C60" s="72">
        <f t="shared" si="0"/>
        <v>3.2597533635172267E-2</v>
      </c>
    </row>
    <row r="61" spans="1:3" x14ac:dyDescent="0.3">
      <c r="A61" s="3">
        <v>44866</v>
      </c>
      <c r="B61" s="1">
        <v>2768.6000979999999</v>
      </c>
      <c r="C61" s="72">
        <f t="shared" si="0"/>
        <v>2.0415831918698269E-2</v>
      </c>
    </row>
  </sheetData>
  <mergeCells count="1">
    <mergeCell ref="F2:L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F6" sqref="F6"/>
    </sheetView>
  </sheetViews>
  <sheetFormatPr defaultRowHeight="14.4" x14ac:dyDescent="0.3"/>
  <cols>
    <col min="1" max="1" width="13.44140625" customWidth="1"/>
    <col min="2" max="2" width="13.6640625" customWidth="1"/>
    <col min="3" max="3" width="18.33203125" customWidth="1"/>
    <col min="4" max="4" width="8.88671875" customWidth="1"/>
  </cols>
  <sheetData>
    <row r="1" spans="1:12" x14ac:dyDescent="0.3">
      <c r="A1" s="2" t="s">
        <v>7</v>
      </c>
      <c r="B1" s="2" t="s">
        <v>8</v>
      </c>
      <c r="C1" s="2" t="s">
        <v>9</v>
      </c>
    </row>
    <row r="2" spans="1:12" x14ac:dyDescent="0.3">
      <c r="A2" s="3">
        <v>43070</v>
      </c>
      <c r="B2" s="1">
        <v>131.117447</v>
      </c>
      <c r="C2" s="72" t="s">
        <v>10</v>
      </c>
      <c r="F2" s="83" t="s">
        <v>180</v>
      </c>
      <c r="G2" s="83"/>
      <c r="H2" s="83"/>
      <c r="I2" s="83"/>
      <c r="J2" s="83"/>
      <c r="K2" s="83"/>
      <c r="L2" s="83"/>
    </row>
    <row r="3" spans="1:12" x14ac:dyDescent="0.3">
      <c r="A3" s="3">
        <v>43101</v>
      </c>
      <c r="B3" s="1">
        <v>133.51538099999999</v>
      </c>
      <c r="C3" s="72">
        <f>LN(B3/B2)</f>
        <v>1.8123221154719146E-2</v>
      </c>
      <c r="F3" s="83"/>
      <c r="G3" s="83"/>
      <c r="H3" s="83"/>
      <c r="I3" s="83"/>
      <c r="J3" s="83"/>
      <c r="K3" s="83"/>
      <c r="L3" s="83"/>
    </row>
    <row r="4" spans="1:12" x14ac:dyDescent="0.3">
      <c r="A4" s="3">
        <v>43132</v>
      </c>
      <c r="B4" s="1">
        <v>136.47001599999999</v>
      </c>
      <c r="C4" s="72">
        <f t="shared" ref="C4:C61" si="0">LN(B4/B3)</f>
        <v>2.1888242805013516E-2</v>
      </c>
      <c r="F4" s="83"/>
      <c r="G4" s="83"/>
      <c r="H4" s="83"/>
      <c r="I4" s="83"/>
      <c r="J4" s="83"/>
      <c r="K4" s="83"/>
      <c r="L4" s="83"/>
    </row>
    <row r="5" spans="1:12" x14ac:dyDescent="0.3">
      <c r="A5" s="3">
        <v>43160</v>
      </c>
      <c r="B5" s="1">
        <v>121.953743</v>
      </c>
      <c r="C5" s="72">
        <f t="shared" si="0"/>
        <v>-0.11246311039405936</v>
      </c>
      <c r="F5" s="83"/>
      <c r="G5" s="83"/>
      <c r="H5" s="83"/>
      <c r="I5" s="83"/>
      <c r="J5" s="83"/>
      <c r="K5" s="83"/>
      <c r="L5" s="83"/>
    </row>
    <row r="6" spans="1:12" x14ac:dyDescent="0.3">
      <c r="A6" s="3">
        <v>43191</v>
      </c>
      <c r="B6" s="1">
        <v>132.83026100000001</v>
      </c>
      <c r="C6" s="72">
        <f t="shared" si="0"/>
        <v>8.5430262962204698E-2</v>
      </c>
    </row>
    <row r="7" spans="1:12" x14ac:dyDescent="0.3">
      <c r="A7" s="3">
        <v>43221</v>
      </c>
      <c r="B7" s="1">
        <v>130.81767300000001</v>
      </c>
      <c r="C7" s="72">
        <f t="shared" si="0"/>
        <v>-1.5267535485213941E-2</v>
      </c>
    </row>
    <row r="8" spans="1:12" x14ac:dyDescent="0.3">
      <c r="A8" s="3">
        <v>43252</v>
      </c>
      <c r="B8" s="1">
        <v>118.870659</v>
      </c>
      <c r="C8" s="72">
        <f t="shared" si="0"/>
        <v>-9.5768541726209425E-2</v>
      </c>
    </row>
    <row r="9" spans="1:12" x14ac:dyDescent="0.3">
      <c r="A9" s="3">
        <v>43282</v>
      </c>
      <c r="B9" s="1">
        <v>137.19798299999999</v>
      </c>
      <c r="C9" s="72">
        <f t="shared" si="0"/>
        <v>0.14338901116891883</v>
      </c>
    </row>
    <row r="10" spans="1:12" x14ac:dyDescent="0.3">
      <c r="A10" s="3">
        <v>43313</v>
      </c>
      <c r="B10" s="1">
        <v>142.12235999999999</v>
      </c>
      <c r="C10" s="72">
        <f t="shared" si="0"/>
        <v>3.5263362682748961E-2</v>
      </c>
    </row>
    <row r="11" spans="1:12" x14ac:dyDescent="0.3">
      <c r="A11" s="3">
        <v>43344</v>
      </c>
      <c r="B11" s="1">
        <v>123.28119700000001</v>
      </c>
      <c r="C11" s="72">
        <f t="shared" si="0"/>
        <v>-0.14222047613141414</v>
      </c>
    </row>
    <row r="12" spans="1:12" x14ac:dyDescent="0.3">
      <c r="A12" s="3">
        <v>43374</v>
      </c>
      <c r="B12" s="1">
        <v>122.938828</v>
      </c>
      <c r="C12" s="72">
        <f t="shared" si="0"/>
        <v>-2.7810022410324777E-3</v>
      </c>
    </row>
    <row r="13" spans="1:12" x14ac:dyDescent="0.3">
      <c r="A13" s="3">
        <v>43405</v>
      </c>
      <c r="B13" s="1">
        <v>131.111557</v>
      </c>
      <c r="C13" s="72">
        <f t="shared" si="0"/>
        <v>6.436164263732283E-2</v>
      </c>
    </row>
    <row r="14" spans="1:12" x14ac:dyDescent="0.3">
      <c r="A14" s="3">
        <v>43435</v>
      </c>
      <c r="B14" s="1">
        <v>132.30053699999999</v>
      </c>
      <c r="C14" s="72">
        <f t="shared" si="0"/>
        <v>9.0275891044227195E-3</v>
      </c>
    </row>
    <row r="15" spans="1:12" x14ac:dyDescent="0.3">
      <c r="A15" s="3">
        <v>43466</v>
      </c>
      <c r="B15" s="1">
        <v>129.587143</v>
      </c>
      <c r="C15" s="72">
        <f t="shared" si="0"/>
        <v>-2.0722556319493782E-2</v>
      </c>
    </row>
    <row r="16" spans="1:12" x14ac:dyDescent="0.3">
      <c r="A16" s="3">
        <v>43497</v>
      </c>
      <c r="B16" s="1">
        <v>133.35089099999999</v>
      </c>
      <c r="C16" s="72">
        <f t="shared" si="0"/>
        <v>2.8630358520398139E-2</v>
      </c>
    </row>
    <row r="17" spans="1:3" x14ac:dyDescent="0.3">
      <c r="A17" s="3">
        <v>43525</v>
      </c>
      <c r="B17" s="1">
        <v>158.90945400000001</v>
      </c>
      <c r="C17" s="72">
        <f t="shared" si="0"/>
        <v>0.17535063604103221</v>
      </c>
    </row>
    <row r="18" spans="1:3" x14ac:dyDescent="0.3">
      <c r="A18" s="3">
        <v>43556</v>
      </c>
      <c r="B18" s="1">
        <v>159.697205</v>
      </c>
      <c r="C18" s="72">
        <f t="shared" si="0"/>
        <v>4.9449851908522644E-3</v>
      </c>
    </row>
    <row r="19" spans="1:3" x14ac:dyDescent="0.3">
      <c r="A19" s="3">
        <v>43586</v>
      </c>
      <c r="B19" s="1">
        <v>181.14189099999999</v>
      </c>
      <c r="C19" s="72">
        <f t="shared" si="0"/>
        <v>0.12600109882904231</v>
      </c>
    </row>
    <row r="20" spans="1:3" x14ac:dyDescent="0.3">
      <c r="A20" s="3">
        <v>43617</v>
      </c>
      <c r="B20" s="1">
        <v>170.72590600000001</v>
      </c>
      <c r="C20" s="72">
        <f t="shared" si="0"/>
        <v>-5.9221270718438371E-2</v>
      </c>
    </row>
    <row r="21" spans="1:3" x14ac:dyDescent="0.3">
      <c r="A21" s="3">
        <v>43647</v>
      </c>
      <c r="B21" s="1">
        <v>169.456726</v>
      </c>
      <c r="C21" s="72">
        <f t="shared" si="0"/>
        <v>-7.4617912228565489E-3</v>
      </c>
    </row>
    <row r="22" spans="1:3" ht="14.4" customHeight="1" x14ac:dyDescent="0.3">
      <c r="A22" s="3">
        <v>43678</v>
      </c>
      <c r="B22" s="1">
        <v>172.126373</v>
      </c>
      <c r="C22" s="72">
        <f t="shared" si="0"/>
        <v>1.5631343387954851E-2</v>
      </c>
    </row>
    <row r="23" spans="1:3" ht="14.4" customHeight="1" x14ac:dyDescent="0.3">
      <c r="A23" s="3">
        <v>43709</v>
      </c>
      <c r="B23" s="1">
        <v>164.817688</v>
      </c>
      <c r="C23" s="72">
        <f t="shared" si="0"/>
        <v>-4.3388991965083536E-2</v>
      </c>
    </row>
    <row r="24" spans="1:3" ht="14.4" customHeight="1" x14ac:dyDescent="0.3">
      <c r="A24" s="3">
        <v>43739</v>
      </c>
      <c r="B24" s="1">
        <v>166.381348</v>
      </c>
      <c r="C24" s="72">
        <f t="shared" si="0"/>
        <v>9.442488945253999E-3</v>
      </c>
    </row>
    <row r="25" spans="1:3" ht="14.4" customHeight="1" x14ac:dyDescent="0.3">
      <c r="A25" s="3">
        <v>43770</v>
      </c>
      <c r="B25" s="1">
        <v>169.404831</v>
      </c>
      <c r="C25" s="72">
        <f t="shared" si="0"/>
        <v>1.8008869352947068E-2</v>
      </c>
    </row>
    <row r="26" spans="1:3" x14ac:dyDescent="0.3">
      <c r="A26" s="3">
        <v>43800</v>
      </c>
      <c r="B26" s="1">
        <v>155.57676699999999</v>
      </c>
      <c r="C26" s="72">
        <f t="shared" si="0"/>
        <v>-8.515201185443444E-2</v>
      </c>
    </row>
    <row r="27" spans="1:3" x14ac:dyDescent="0.3">
      <c r="A27" s="3">
        <v>43831</v>
      </c>
      <c r="B27" s="1">
        <v>179.53718599999999</v>
      </c>
      <c r="C27" s="72">
        <f t="shared" si="0"/>
        <v>0.14324306256140501</v>
      </c>
    </row>
    <row r="28" spans="1:3" x14ac:dyDescent="0.3">
      <c r="A28" s="3">
        <v>43862</v>
      </c>
      <c r="B28" s="1">
        <v>180.11994899999999</v>
      </c>
      <c r="C28" s="72">
        <f t="shared" si="0"/>
        <v>3.2406614705928556E-3</v>
      </c>
    </row>
    <row r="29" spans="1:3" x14ac:dyDescent="0.3">
      <c r="A29" s="3">
        <v>43891</v>
      </c>
      <c r="B29" s="1">
        <v>127.177773</v>
      </c>
      <c r="C29" s="72">
        <f t="shared" si="0"/>
        <v>-0.34803711721768793</v>
      </c>
    </row>
    <row r="30" spans="1:3" x14ac:dyDescent="0.3">
      <c r="A30" s="3">
        <v>43922</v>
      </c>
      <c r="B30" s="1">
        <v>139.77452099999999</v>
      </c>
      <c r="C30" s="72">
        <f t="shared" si="0"/>
        <v>9.4444664899617101E-2</v>
      </c>
    </row>
    <row r="31" spans="1:3" x14ac:dyDescent="0.3">
      <c r="A31" s="3">
        <v>43952</v>
      </c>
      <c r="B31" s="1">
        <v>146.22979699999999</v>
      </c>
      <c r="C31" s="72">
        <f t="shared" si="0"/>
        <v>4.5148776428103894E-2</v>
      </c>
    </row>
    <row r="32" spans="1:3" x14ac:dyDescent="0.3">
      <c r="A32" s="3">
        <v>43983</v>
      </c>
      <c r="B32" s="1">
        <v>158.78170800000001</v>
      </c>
      <c r="C32" s="72">
        <f t="shared" si="0"/>
        <v>8.2351016862612703E-2</v>
      </c>
    </row>
    <row r="33" spans="1:3" x14ac:dyDescent="0.3">
      <c r="A33" s="3">
        <v>44013</v>
      </c>
      <c r="B33" s="1">
        <v>165.99903900000001</v>
      </c>
      <c r="C33" s="72">
        <f t="shared" si="0"/>
        <v>4.4451645921753442E-2</v>
      </c>
    </row>
    <row r="34" spans="1:3" x14ac:dyDescent="0.3">
      <c r="A34" s="3">
        <v>44044</v>
      </c>
      <c r="B34" s="1">
        <v>169.80943300000001</v>
      </c>
      <c r="C34" s="72">
        <f t="shared" si="0"/>
        <v>2.2694826743505432E-2</v>
      </c>
    </row>
    <row r="35" spans="1:3" x14ac:dyDescent="0.3">
      <c r="A35" s="3">
        <v>44075</v>
      </c>
      <c r="B35" s="1">
        <v>167.38871800000001</v>
      </c>
      <c r="C35" s="72">
        <f t="shared" si="0"/>
        <v>-1.4358065602442242E-2</v>
      </c>
    </row>
    <row r="36" spans="1:3" x14ac:dyDescent="0.3">
      <c r="A36" s="3">
        <v>44105</v>
      </c>
      <c r="B36" s="1">
        <v>171.13111900000001</v>
      </c>
      <c r="C36" s="72">
        <f t="shared" si="0"/>
        <v>2.2111280132323392E-2</v>
      </c>
    </row>
    <row r="37" spans="1:3" x14ac:dyDescent="0.3">
      <c r="A37" s="3">
        <v>44136</v>
      </c>
      <c r="B37" s="1">
        <v>193.00329600000001</v>
      </c>
      <c r="C37" s="72">
        <f t="shared" si="0"/>
        <v>0.12027722602272395</v>
      </c>
    </row>
    <row r="38" spans="1:3" x14ac:dyDescent="0.3">
      <c r="A38" s="3">
        <v>44166</v>
      </c>
      <c r="B38" s="1">
        <v>210.14883399999999</v>
      </c>
      <c r="C38" s="72">
        <f t="shared" si="0"/>
        <v>8.5108746538666097E-2</v>
      </c>
    </row>
    <row r="39" spans="1:3" x14ac:dyDescent="0.3">
      <c r="A39" s="3">
        <v>44197</v>
      </c>
      <c r="B39" s="1">
        <v>204.54177899999999</v>
      </c>
      <c r="C39" s="72">
        <f t="shared" si="0"/>
        <v>-2.704376011262485E-2</v>
      </c>
    </row>
    <row r="40" spans="1:3" x14ac:dyDescent="0.3">
      <c r="A40" s="3">
        <v>44228</v>
      </c>
      <c r="B40" s="1">
        <v>215.338852</v>
      </c>
      <c r="C40" s="72">
        <f t="shared" si="0"/>
        <v>5.1440590363748762E-2</v>
      </c>
    </row>
    <row r="41" spans="1:3" x14ac:dyDescent="0.3">
      <c r="A41" s="3">
        <v>44256</v>
      </c>
      <c r="B41" s="1">
        <v>216.49733000000001</v>
      </c>
      <c r="C41" s="72">
        <f t="shared" si="0"/>
        <v>5.3653715339270847E-3</v>
      </c>
    </row>
    <row r="42" spans="1:3" x14ac:dyDescent="0.3">
      <c r="A42" s="3">
        <v>44287</v>
      </c>
      <c r="B42" s="1">
        <v>219.74108899999999</v>
      </c>
      <c r="C42" s="72">
        <f t="shared" si="0"/>
        <v>1.4871770314388884E-2</v>
      </c>
    </row>
    <row r="43" spans="1:3" x14ac:dyDescent="0.3">
      <c r="A43" s="3">
        <v>44317</v>
      </c>
      <c r="B43" s="1">
        <v>232.994125</v>
      </c>
      <c r="C43" s="72">
        <f t="shared" si="0"/>
        <v>5.8563253538156217E-2</v>
      </c>
    </row>
    <row r="44" spans="1:3" x14ac:dyDescent="0.3">
      <c r="A44" s="3">
        <v>44348</v>
      </c>
      <c r="B44" s="1">
        <v>234.152603</v>
      </c>
      <c r="C44" s="72">
        <f t="shared" si="0"/>
        <v>4.9598137176934416E-3</v>
      </c>
    </row>
    <row r="45" spans="1:3" x14ac:dyDescent="0.3">
      <c r="A45" s="3">
        <v>44378</v>
      </c>
      <c r="B45" s="1">
        <v>245.27404799999999</v>
      </c>
      <c r="C45" s="72">
        <f t="shared" si="0"/>
        <v>4.6403096311036021E-2</v>
      </c>
    </row>
    <row r="46" spans="1:3" x14ac:dyDescent="0.3">
      <c r="A46" s="3">
        <v>44409</v>
      </c>
      <c r="B46" s="1">
        <v>245.227722</v>
      </c>
      <c r="C46" s="72">
        <f t="shared" si="0"/>
        <v>-1.8889228529284701E-4</v>
      </c>
    </row>
    <row r="47" spans="1:3" x14ac:dyDescent="0.3">
      <c r="A47" s="3">
        <v>44440</v>
      </c>
      <c r="B47" s="1">
        <v>237.99876399999999</v>
      </c>
      <c r="C47" s="72">
        <f t="shared" si="0"/>
        <v>-2.9921776018290751E-2</v>
      </c>
    </row>
    <row r="48" spans="1:3" x14ac:dyDescent="0.3">
      <c r="A48" s="3">
        <v>44470</v>
      </c>
      <c r="B48" s="1">
        <v>228.027176</v>
      </c>
      <c r="C48" s="72">
        <f t="shared" si="0"/>
        <v>-4.2800665546700915E-2</v>
      </c>
    </row>
    <row r="49" spans="1:3" x14ac:dyDescent="0.3">
      <c r="A49" s="3">
        <v>44501</v>
      </c>
      <c r="B49" s="1">
        <v>210.65548699999999</v>
      </c>
      <c r="C49" s="72">
        <f t="shared" si="0"/>
        <v>-7.9240778801362904E-2</v>
      </c>
    </row>
    <row r="50" spans="1:3" x14ac:dyDescent="0.3">
      <c r="A50" s="3">
        <v>44531</v>
      </c>
      <c r="B50" s="1">
        <v>216.04835499999999</v>
      </c>
      <c r="C50" s="72">
        <f t="shared" si="0"/>
        <v>2.5278212338095091E-2</v>
      </c>
    </row>
    <row r="51" spans="1:3" x14ac:dyDescent="0.3">
      <c r="A51" s="3">
        <v>44562</v>
      </c>
      <c r="B51" s="1">
        <v>215.093872</v>
      </c>
      <c r="C51" s="72">
        <f t="shared" si="0"/>
        <v>-4.4277015776957316E-3</v>
      </c>
    </row>
    <row r="52" spans="1:3" x14ac:dyDescent="0.3">
      <c r="A52" s="3">
        <v>44593</v>
      </c>
      <c r="B52" s="1">
        <v>177.63021900000001</v>
      </c>
      <c r="C52" s="72">
        <f t="shared" si="0"/>
        <v>-0.19137057868213156</v>
      </c>
    </row>
    <row r="53" spans="1:3" x14ac:dyDescent="0.3">
      <c r="A53" s="3">
        <v>44621</v>
      </c>
      <c r="B53" s="1">
        <v>180.970932</v>
      </c>
      <c r="C53" s="72">
        <f t="shared" si="0"/>
        <v>1.8632453572831852E-2</v>
      </c>
    </row>
    <row r="54" spans="1:3" x14ac:dyDescent="0.3">
      <c r="A54" s="3">
        <v>44652</v>
      </c>
      <c r="B54" s="1">
        <v>192.32933</v>
      </c>
      <c r="C54" s="72">
        <f t="shared" si="0"/>
        <v>6.0872741381590496E-2</v>
      </c>
    </row>
    <row r="55" spans="1:3" x14ac:dyDescent="0.3">
      <c r="A55" s="3">
        <v>44682</v>
      </c>
      <c r="B55" s="1">
        <v>175.005371</v>
      </c>
      <c r="C55" s="72">
        <f t="shared" si="0"/>
        <v>-9.4392498184191834E-2</v>
      </c>
    </row>
    <row r="56" spans="1:3" x14ac:dyDescent="0.3">
      <c r="A56" s="3">
        <v>44713</v>
      </c>
      <c r="B56" s="1">
        <v>162.644745</v>
      </c>
      <c r="C56" s="72">
        <f t="shared" si="0"/>
        <v>-7.324832112186816E-2</v>
      </c>
    </row>
    <row r="57" spans="1:3" x14ac:dyDescent="0.3">
      <c r="A57" s="3">
        <v>44743</v>
      </c>
      <c r="B57" s="1">
        <v>175.291718</v>
      </c>
      <c r="C57" s="72">
        <f t="shared" si="0"/>
        <v>7.4883202328545312E-2</v>
      </c>
    </row>
    <row r="58" spans="1:3" x14ac:dyDescent="0.3">
      <c r="A58" s="3">
        <v>44774</v>
      </c>
      <c r="B58" s="1">
        <v>182.06858800000001</v>
      </c>
      <c r="C58" s="72">
        <f t="shared" si="0"/>
        <v>3.7931927139044662E-2</v>
      </c>
    </row>
    <row r="59" spans="1:3" x14ac:dyDescent="0.3">
      <c r="A59" s="3">
        <v>44805</v>
      </c>
      <c r="B59" s="1">
        <v>189.449997</v>
      </c>
      <c r="C59" s="72">
        <f t="shared" si="0"/>
        <v>3.9741648402461895E-2</v>
      </c>
    </row>
    <row r="60" spans="1:3" x14ac:dyDescent="0.3">
      <c r="A60" s="3">
        <v>44835</v>
      </c>
      <c r="B60" s="1">
        <v>189.10000600000001</v>
      </c>
      <c r="C60" s="72">
        <f t="shared" si="0"/>
        <v>-1.8491142356418259E-3</v>
      </c>
    </row>
    <row r="61" spans="1:3" x14ac:dyDescent="0.3">
      <c r="A61" s="3">
        <v>44866</v>
      </c>
      <c r="B61" s="1">
        <v>203</v>
      </c>
      <c r="C61" s="72">
        <f t="shared" si="0"/>
        <v>7.0929971648132126E-2</v>
      </c>
    </row>
  </sheetData>
  <mergeCells count="1">
    <mergeCell ref="F2:L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F6" sqref="F6"/>
    </sheetView>
  </sheetViews>
  <sheetFormatPr defaultRowHeight="14.4" x14ac:dyDescent="0.3"/>
  <cols>
    <col min="1" max="1" width="13.44140625" customWidth="1"/>
    <col min="2" max="2" width="13.6640625" customWidth="1"/>
    <col min="3" max="3" width="18.33203125" customWidth="1"/>
    <col min="5" max="5" width="8.88671875" customWidth="1"/>
  </cols>
  <sheetData>
    <row r="1" spans="1:12" x14ac:dyDescent="0.3">
      <c r="A1" s="2" t="s">
        <v>7</v>
      </c>
      <c r="B1" s="2" t="s">
        <v>8</v>
      </c>
      <c r="C1" s="2" t="s">
        <v>9</v>
      </c>
    </row>
    <row r="2" spans="1:12" x14ac:dyDescent="0.3">
      <c r="A2" s="3">
        <v>43070</v>
      </c>
      <c r="B2" s="1">
        <v>426.20980800000001</v>
      </c>
      <c r="C2" s="72" t="s">
        <v>10</v>
      </c>
      <c r="F2" s="83" t="s">
        <v>181</v>
      </c>
      <c r="G2" s="83"/>
      <c r="H2" s="83"/>
      <c r="I2" s="83"/>
      <c r="J2" s="83"/>
      <c r="K2" s="83"/>
      <c r="L2" s="83"/>
    </row>
    <row r="3" spans="1:12" x14ac:dyDescent="0.3">
      <c r="A3" s="3">
        <v>43101</v>
      </c>
      <c r="B3" s="1">
        <v>398.93588299999999</v>
      </c>
      <c r="C3" s="72">
        <f>LN(B3/B2)</f>
        <v>-6.613102232826483E-2</v>
      </c>
      <c r="F3" s="83"/>
      <c r="G3" s="83"/>
      <c r="H3" s="83"/>
      <c r="I3" s="83"/>
      <c r="J3" s="83"/>
      <c r="K3" s="83"/>
      <c r="L3" s="83"/>
    </row>
    <row r="4" spans="1:12" x14ac:dyDescent="0.3">
      <c r="A4" s="3">
        <v>43132</v>
      </c>
      <c r="B4" s="1">
        <v>411.628174</v>
      </c>
      <c r="C4" s="72">
        <f t="shared" ref="C4:C61" si="0">LN(B4/B3)</f>
        <v>3.1319741827140299E-2</v>
      </c>
      <c r="F4" s="83"/>
      <c r="G4" s="83"/>
      <c r="H4" s="83"/>
      <c r="I4" s="83"/>
      <c r="J4" s="83"/>
      <c r="K4" s="83"/>
      <c r="L4" s="83"/>
    </row>
    <row r="5" spans="1:12" x14ac:dyDescent="0.3">
      <c r="A5" s="3">
        <v>43160</v>
      </c>
      <c r="B5" s="1">
        <v>447.04070999999999</v>
      </c>
      <c r="C5" s="72">
        <f t="shared" si="0"/>
        <v>8.2529212723390449E-2</v>
      </c>
      <c r="F5" s="83"/>
      <c r="G5" s="83"/>
      <c r="H5" s="83"/>
      <c r="I5" s="83"/>
      <c r="J5" s="83"/>
      <c r="K5" s="83"/>
      <c r="L5" s="83"/>
    </row>
    <row r="6" spans="1:12" x14ac:dyDescent="0.3">
      <c r="A6" s="3">
        <v>43191</v>
      </c>
      <c r="B6" s="1">
        <v>395.98083500000001</v>
      </c>
      <c r="C6" s="72">
        <f t="shared" si="0"/>
        <v>-0.12128385067341571</v>
      </c>
    </row>
    <row r="7" spans="1:12" x14ac:dyDescent="0.3">
      <c r="A7" s="3">
        <v>43221</v>
      </c>
      <c r="B7" s="1">
        <v>349.52304099999998</v>
      </c>
      <c r="C7" s="72">
        <f t="shared" si="0"/>
        <v>-0.12479632850980855</v>
      </c>
    </row>
    <row r="8" spans="1:12" x14ac:dyDescent="0.3">
      <c r="A8" s="3">
        <v>43252</v>
      </c>
      <c r="B8" s="1">
        <v>300.497772</v>
      </c>
      <c r="C8" s="72">
        <f t="shared" si="0"/>
        <v>-0.15112914547058698</v>
      </c>
    </row>
    <row r="9" spans="1:12" x14ac:dyDescent="0.3">
      <c r="A9" s="3">
        <v>43282</v>
      </c>
      <c r="B9" s="1">
        <v>328.20773300000002</v>
      </c>
      <c r="C9" s="72">
        <f t="shared" si="0"/>
        <v>8.8206400592651585E-2</v>
      </c>
    </row>
    <row r="10" spans="1:12" x14ac:dyDescent="0.3">
      <c r="A10" s="3">
        <v>43313</v>
      </c>
      <c r="B10" s="1">
        <v>319.82693499999999</v>
      </c>
      <c r="C10" s="72">
        <f t="shared" si="0"/>
        <v>-2.5866718862452828E-2</v>
      </c>
    </row>
    <row r="11" spans="1:12" x14ac:dyDescent="0.3">
      <c r="A11" s="3">
        <v>43344</v>
      </c>
      <c r="B11" s="1">
        <v>295.49850500000002</v>
      </c>
      <c r="C11" s="72">
        <f t="shared" si="0"/>
        <v>-7.9116243756793658E-2</v>
      </c>
    </row>
    <row r="12" spans="1:12" x14ac:dyDescent="0.3">
      <c r="A12" s="3">
        <v>43374</v>
      </c>
      <c r="B12" s="1">
        <v>259.471588</v>
      </c>
      <c r="C12" s="72">
        <f t="shared" si="0"/>
        <v>-0.13001656847585993</v>
      </c>
    </row>
    <row r="13" spans="1:12" x14ac:dyDescent="0.3">
      <c r="A13" s="3">
        <v>43405</v>
      </c>
      <c r="B13" s="1">
        <v>266.26910400000003</v>
      </c>
      <c r="C13" s="72">
        <f t="shared" si="0"/>
        <v>2.5860257426414377E-2</v>
      </c>
    </row>
    <row r="14" spans="1:12" x14ac:dyDescent="0.3">
      <c r="A14" s="3">
        <v>43435</v>
      </c>
      <c r="B14" s="1">
        <v>284.52533</v>
      </c>
      <c r="C14" s="72">
        <f t="shared" si="0"/>
        <v>6.6314816432812812E-2</v>
      </c>
    </row>
    <row r="15" spans="1:12" x14ac:dyDescent="0.3">
      <c r="A15" s="3">
        <v>43466</v>
      </c>
      <c r="B15" s="1">
        <v>289.42923000000002</v>
      </c>
      <c r="C15" s="72">
        <f t="shared" si="0"/>
        <v>1.7088528175208496E-2</v>
      </c>
    </row>
    <row r="16" spans="1:12" x14ac:dyDescent="0.3">
      <c r="A16" s="3">
        <v>43497</v>
      </c>
      <c r="B16" s="1">
        <v>318.36734000000001</v>
      </c>
      <c r="C16" s="72">
        <f t="shared" si="0"/>
        <v>9.5295062161857208E-2</v>
      </c>
    </row>
    <row r="17" spans="1:3" x14ac:dyDescent="0.3">
      <c r="A17" s="3">
        <v>43525</v>
      </c>
      <c r="B17" s="1">
        <v>337.10910000000001</v>
      </c>
      <c r="C17" s="72">
        <f t="shared" si="0"/>
        <v>5.7200743500513969E-2</v>
      </c>
    </row>
    <row r="18" spans="1:3" x14ac:dyDescent="0.3">
      <c r="A18" s="3">
        <v>43556</v>
      </c>
      <c r="B18" s="1">
        <v>361.04611199999999</v>
      </c>
      <c r="C18" s="72">
        <f t="shared" si="0"/>
        <v>6.8599067414957263E-2</v>
      </c>
    </row>
    <row r="19" spans="1:3" x14ac:dyDescent="0.3">
      <c r="A19" s="3">
        <v>43586</v>
      </c>
      <c r="B19" s="1">
        <v>374.98107900000002</v>
      </c>
      <c r="C19" s="72">
        <f t="shared" si="0"/>
        <v>3.7869884449863007E-2</v>
      </c>
    </row>
    <row r="20" spans="1:3" x14ac:dyDescent="0.3">
      <c r="A20" s="3">
        <v>43617</v>
      </c>
      <c r="B20" s="1">
        <v>331.33123799999998</v>
      </c>
      <c r="C20" s="72">
        <f t="shared" si="0"/>
        <v>-0.12375697467265792</v>
      </c>
    </row>
    <row r="21" spans="1:3" x14ac:dyDescent="0.3">
      <c r="A21" s="3">
        <v>43647</v>
      </c>
      <c r="B21" s="1">
        <v>324.533661</v>
      </c>
      <c r="C21" s="72">
        <f t="shared" si="0"/>
        <v>-2.0729331365218973E-2</v>
      </c>
    </row>
    <row r="22" spans="1:3" x14ac:dyDescent="0.3">
      <c r="A22" s="3">
        <v>43678</v>
      </c>
      <c r="B22" s="1">
        <v>315.988159</v>
      </c>
      <c r="C22" s="72">
        <f t="shared" si="0"/>
        <v>-2.6684521293737176E-2</v>
      </c>
    </row>
    <row r="23" spans="1:3" x14ac:dyDescent="0.3">
      <c r="A23" s="3">
        <v>43709</v>
      </c>
      <c r="B23" s="1">
        <v>295.15933200000001</v>
      </c>
      <c r="C23" s="72">
        <f t="shared" si="0"/>
        <v>-6.8189422357537569E-2</v>
      </c>
    </row>
    <row r="24" spans="1:3" x14ac:dyDescent="0.3">
      <c r="A24" s="3">
        <v>43739</v>
      </c>
      <c r="B24" s="1">
        <v>282.311554</v>
      </c>
      <c r="C24" s="72">
        <f t="shared" si="0"/>
        <v>-4.4504056495716524E-2</v>
      </c>
    </row>
    <row r="25" spans="1:3" x14ac:dyDescent="0.3">
      <c r="A25" s="3">
        <v>43770</v>
      </c>
      <c r="B25" s="1">
        <v>283.284851</v>
      </c>
      <c r="C25" s="72">
        <f t="shared" si="0"/>
        <v>3.4416695443185122E-3</v>
      </c>
    </row>
    <row r="26" spans="1:3" x14ac:dyDescent="0.3">
      <c r="A26" s="3">
        <v>43800</v>
      </c>
      <c r="B26" s="1">
        <v>272.48101800000001</v>
      </c>
      <c r="C26" s="72">
        <f t="shared" si="0"/>
        <v>-3.8883979095492988E-2</v>
      </c>
    </row>
    <row r="27" spans="1:3" x14ac:dyDescent="0.3">
      <c r="A27" s="3">
        <v>43831</v>
      </c>
      <c r="B27" s="1">
        <v>347.32934599999999</v>
      </c>
      <c r="C27" s="72">
        <f t="shared" si="0"/>
        <v>0.24270450077143799</v>
      </c>
    </row>
    <row r="28" spans="1:3" x14ac:dyDescent="0.3">
      <c r="A28" s="3">
        <v>43862</v>
      </c>
      <c r="B28" s="1">
        <v>299.68530299999998</v>
      </c>
      <c r="C28" s="72">
        <f t="shared" si="0"/>
        <v>-0.14754051965173404</v>
      </c>
    </row>
    <row r="29" spans="1:3" x14ac:dyDescent="0.3">
      <c r="A29" s="3">
        <v>43891</v>
      </c>
      <c r="B29" s="1">
        <v>190.77076700000001</v>
      </c>
      <c r="C29" s="72">
        <f t="shared" si="0"/>
        <v>-0.45166039959347748</v>
      </c>
    </row>
    <row r="30" spans="1:3" x14ac:dyDescent="0.3">
      <c r="A30" s="3">
        <v>43922</v>
      </c>
      <c r="B30" s="1">
        <v>196.30201700000001</v>
      </c>
      <c r="C30" s="72">
        <f t="shared" si="0"/>
        <v>2.8581841831128212E-2</v>
      </c>
    </row>
    <row r="31" spans="1:3" x14ac:dyDescent="0.3">
      <c r="A31" s="3">
        <v>43952</v>
      </c>
      <c r="B31" s="1">
        <v>237.76594499999999</v>
      </c>
      <c r="C31" s="72">
        <f t="shared" si="0"/>
        <v>0.19163238910393993</v>
      </c>
    </row>
    <row r="32" spans="1:3" x14ac:dyDescent="0.3">
      <c r="A32" s="3">
        <v>43983</v>
      </c>
      <c r="B32" s="1">
        <v>248.83284</v>
      </c>
      <c r="C32" s="72">
        <f t="shared" si="0"/>
        <v>4.5494580301055298E-2</v>
      </c>
    </row>
    <row r="33" spans="1:3" x14ac:dyDescent="0.3">
      <c r="A33" s="3">
        <v>44013</v>
      </c>
      <c r="B33" s="1">
        <v>289.55898999999999</v>
      </c>
      <c r="C33" s="72">
        <f t="shared" si="0"/>
        <v>0.15157769564425014</v>
      </c>
    </row>
    <row r="34" spans="1:3" x14ac:dyDescent="0.3">
      <c r="A34" s="3">
        <v>44044</v>
      </c>
      <c r="B34" s="1">
        <v>257.53878800000001</v>
      </c>
      <c r="C34" s="72">
        <f t="shared" si="0"/>
        <v>-0.11718869959853462</v>
      </c>
    </row>
    <row r="35" spans="1:3" x14ac:dyDescent="0.3">
      <c r="A35" s="3">
        <v>44075</v>
      </c>
      <c r="B35" s="1">
        <v>253.308762</v>
      </c>
      <c r="C35" s="72">
        <f t="shared" si="0"/>
        <v>-1.6561193966521434E-2</v>
      </c>
    </row>
    <row r="36" spans="1:3" x14ac:dyDescent="0.3">
      <c r="A36" s="3">
        <v>44105</v>
      </c>
      <c r="B36" s="1">
        <v>285.378174</v>
      </c>
      <c r="C36" s="72">
        <f t="shared" si="0"/>
        <v>0.11920607919276435</v>
      </c>
    </row>
    <row r="37" spans="1:3" x14ac:dyDescent="0.3">
      <c r="A37" s="3">
        <v>44136</v>
      </c>
      <c r="B37" s="1">
        <v>325.61245700000001</v>
      </c>
      <c r="C37" s="72">
        <f t="shared" si="0"/>
        <v>0.13189266500032254</v>
      </c>
    </row>
    <row r="38" spans="1:3" x14ac:dyDescent="0.3">
      <c r="A38" s="3">
        <v>44166</v>
      </c>
      <c r="B38" s="1">
        <v>334.36758400000002</v>
      </c>
      <c r="C38" s="72">
        <f t="shared" si="0"/>
        <v>2.6533046716679193E-2</v>
      </c>
    </row>
    <row r="39" spans="1:3" x14ac:dyDescent="0.3">
      <c r="A39" s="3">
        <v>44197</v>
      </c>
      <c r="B39" s="1">
        <v>313.06997699999999</v>
      </c>
      <c r="C39" s="72">
        <f t="shared" si="0"/>
        <v>-6.5814204470237794E-2</v>
      </c>
    </row>
    <row r="40" spans="1:3" x14ac:dyDescent="0.3">
      <c r="A40" s="3">
        <v>44228</v>
      </c>
      <c r="B40" s="1">
        <v>367.51907299999999</v>
      </c>
      <c r="C40" s="72">
        <f t="shared" si="0"/>
        <v>0.16034848238340244</v>
      </c>
    </row>
    <row r="41" spans="1:3" x14ac:dyDescent="0.3">
      <c r="A41" s="3">
        <v>44256</v>
      </c>
      <c r="B41" s="1">
        <v>425.90304600000002</v>
      </c>
      <c r="C41" s="72">
        <f t="shared" si="0"/>
        <v>0.14743651219129164</v>
      </c>
    </row>
    <row r="42" spans="1:3" x14ac:dyDescent="0.3">
      <c r="A42" s="3">
        <v>44287</v>
      </c>
      <c r="B42" s="1">
        <v>396.19457999999997</v>
      </c>
      <c r="C42" s="72">
        <f t="shared" si="0"/>
        <v>-7.2306274605925105E-2</v>
      </c>
    </row>
    <row r="43" spans="1:3" x14ac:dyDescent="0.3">
      <c r="A43" s="3">
        <v>44317</v>
      </c>
      <c r="B43" s="1">
        <v>533.81750499999998</v>
      </c>
      <c r="C43" s="72">
        <f t="shared" si="0"/>
        <v>0.29814857540244316</v>
      </c>
    </row>
    <row r="44" spans="1:3" x14ac:dyDescent="0.3">
      <c r="A44" s="3">
        <v>44348</v>
      </c>
      <c r="B44" s="1">
        <v>568.05108600000005</v>
      </c>
      <c r="C44" s="72">
        <f t="shared" si="0"/>
        <v>6.2157325203918735E-2</v>
      </c>
    </row>
    <row r="45" spans="1:3" x14ac:dyDescent="0.3">
      <c r="A45" s="3">
        <v>44378</v>
      </c>
      <c r="B45" s="1">
        <v>680.68743900000004</v>
      </c>
      <c r="C45" s="72">
        <f t="shared" si="0"/>
        <v>0.18089187240299809</v>
      </c>
    </row>
    <row r="46" spans="1:3" x14ac:dyDescent="0.3">
      <c r="A46" s="3">
        <v>44409</v>
      </c>
      <c r="B46" s="1">
        <v>697.50903300000004</v>
      </c>
      <c r="C46" s="72">
        <f t="shared" si="0"/>
        <v>2.4412236928675061E-2</v>
      </c>
    </row>
    <row r="47" spans="1:3" x14ac:dyDescent="0.3">
      <c r="A47" s="3">
        <v>44440</v>
      </c>
      <c r="B47" s="1">
        <v>611.23370399999999</v>
      </c>
      <c r="C47" s="72">
        <f t="shared" si="0"/>
        <v>-0.13203608383830262</v>
      </c>
    </row>
    <row r="48" spans="1:3" x14ac:dyDescent="0.3">
      <c r="A48" s="3">
        <v>44470</v>
      </c>
      <c r="B48" s="1">
        <v>608.31549099999995</v>
      </c>
      <c r="C48" s="72">
        <f t="shared" si="0"/>
        <v>-4.7857332556553922E-3</v>
      </c>
    </row>
    <row r="49" spans="1:3" x14ac:dyDescent="0.3">
      <c r="A49" s="3">
        <v>44501</v>
      </c>
      <c r="B49" s="1">
        <v>628.09973100000002</v>
      </c>
      <c r="C49" s="72">
        <f t="shared" si="0"/>
        <v>3.200531412915146E-2</v>
      </c>
    </row>
    <row r="50" spans="1:3" x14ac:dyDescent="0.3">
      <c r="A50" s="3">
        <v>44531</v>
      </c>
      <c r="B50" s="1">
        <v>572.01147500000002</v>
      </c>
      <c r="C50" s="72">
        <f t="shared" si="0"/>
        <v>-9.3539908817104958E-2</v>
      </c>
    </row>
    <row r="51" spans="1:3" x14ac:dyDescent="0.3">
      <c r="A51" s="3">
        <v>44562</v>
      </c>
      <c r="B51" s="1">
        <v>557.12383999999997</v>
      </c>
      <c r="C51" s="72">
        <f t="shared" si="0"/>
        <v>-2.6371503220850554E-2</v>
      </c>
    </row>
    <row r="52" spans="1:3" x14ac:dyDescent="0.3">
      <c r="A52" s="3">
        <v>44593</v>
      </c>
      <c r="B52" s="1">
        <v>443.95803799999999</v>
      </c>
      <c r="C52" s="72">
        <f t="shared" si="0"/>
        <v>-0.22705750018957771</v>
      </c>
    </row>
    <row r="53" spans="1:3" x14ac:dyDescent="0.3">
      <c r="A53" s="3">
        <v>44621</v>
      </c>
      <c r="B53" s="1">
        <v>469.72699</v>
      </c>
      <c r="C53" s="72">
        <f t="shared" si="0"/>
        <v>5.6421604635023097E-2</v>
      </c>
    </row>
    <row r="54" spans="1:3" x14ac:dyDescent="0.3">
      <c r="A54" s="3">
        <v>44652</v>
      </c>
      <c r="B54" s="1">
        <v>437.33032200000002</v>
      </c>
      <c r="C54" s="72">
        <f t="shared" si="0"/>
        <v>-7.1462858450494396E-2</v>
      </c>
    </row>
    <row r="55" spans="1:3" x14ac:dyDescent="0.3">
      <c r="A55" s="3">
        <v>44682</v>
      </c>
      <c r="B55" s="1">
        <v>439.16037</v>
      </c>
      <c r="C55" s="72">
        <f t="shared" si="0"/>
        <v>4.1758587422235302E-3</v>
      </c>
    </row>
    <row r="56" spans="1:3" x14ac:dyDescent="0.3">
      <c r="A56" s="3">
        <v>44713</v>
      </c>
      <c r="B56" s="1">
        <v>415.71606400000002</v>
      </c>
      <c r="C56" s="72">
        <f t="shared" si="0"/>
        <v>-5.4862165119404199E-2</v>
      </c>
    </row>
    <row r="57" spans="1:3" x14ac:dyDescent="0.3">
      <c r="A57" s="3">
        <v>44743</v>
      </c>
      <c r="B57" s="1">
        <v>437.67657500000001</v>
      </c>
      <c r="C57" s="72">
        <f t="shared" si="0"/>
        <v>5.1477735608791098E-2</v>
      </c>
    </row>
    <row r="58" spans="1:3" x14ac:dyDescent="0.3">
      <c r="A58" s="3">
        <v>44774</v>
      </c>
      <c r="B58" s="1">
        <v>467.25396699999999</v>
      </c>
      <c r="C58" s="72">
        <f t="shared" si="0"/>
        <v>6.5392712028193065E-2</v>
      </c>
    </row>
    <row r="59" spans="1:3" x14ac:dyDescent="0.3">
      <c r="A59" s="3">
        <v>44805</v>
      </c>
      <c r="B59" s="1">
        <v>585.09997599999997</v>
      </c>
      <c r="C59" s="72">
        <f t="shared" si="0"/>
        <v>0.22490979537427014</v>
      </c>
    </row>
    <row r="60" spans="1:3" x14ac:dyDescent="0.3">
      <c r="A60" s="3">
        <v>44835</v>
      </c>
      <c r="B60" s="1">
        <v>552.90002400000003</v>
      </c>
      <c r="C60" s="72">
        <f t="shared" si="0"/>
        <v>-5.6605535024185999E-2</v>
      </c>
    </row>
    <row r="61" spans="1:3" x14ac:dyDescent="0.3">
      <c r="A61" s="3">
        <v>44866</v>
      </c>
      <c r="B61" s="1">
        <v>652.15002400000003</v>
      </c>
      <c r="C61" s="72">
        <f t="shared" si="0"/>
        <v>0.16509743686626666</v>
      </c>
    </row>
  </sheetData>
  <mergeCells count="1">
    <mergeCell ref="F2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Introduction</vt:lpstr>
      <vt:lpstr>Ultratech Returns</vt:lpstr>
      <vt:lpstr>Shree Cement Returns</vt:lpstr>
      <vt:lpstr>ACC Returns</vt:lpstr>
      <vt:lpstr>Ambuja Returns</vt:lpstr>
      <vt:lpstr>JK Cements Returns</vt:lpstr>
      <vt:lpstr>JK Cement Returns</vt:lpstr>
      <vt:lpstr>Heidelberg Cement Returns</vt:lpstr>
      <vt:lpstr>JK Lakshmi Returns</vt:lpstr>
      <vt:lpstr>NIFTY 50 Returns</vt:lpstr>
      <vt:lpstr>Risk Free Rate</vt:lpstr>
      <vt:lpstr>Data for TOP DOWN APPROACH</vt:lpstr>
      <vt:lpstr>ULTRATECH Regression with Rm</vt:lpstr>
      <vt:lpstr>Data for BOTTOM UP APPROACH</vt:lpstr>
      <vt:lpstr>SHREE Regression with Rm</vt:lpstr>
      <vt:lpstr>ACC Regression with Rm</vt:lpstr>
      <vt:lpstr>AMBUJA Regression with Rm</vt:lpstr>
      <vt:lpstr>JK CEMENT Regression with Rm</vt:lpstr>
      <vt:lpstr>HEIDELBERG Regression with Rm</vt:lpstr>
      <vt:lpstr>JK LAKSHMI Regression with Rm</vt:lpstr>
      <vt:lpstr>IMP RATIOS FOR COMPANIES</vt:lpstr>
      <vt:lpstr>BETA Average Cement Industry</vt:lpstr>
      <vt:lpstr>COST OF EQUITY TOP DOWN</vt:lpstr>
      <vt:lpstr>COST OF EQUITY BOTTOM UP</vt:lpstr>
      <vt:lpstr>CALC COST OF DEBT</vt:lpstr>
      <vt:lpstr>CAPITAL STRUCTURE OF ULTRATECH</vt:lpstr>
      <vt:lpstr>WACC using TOP DOWN</vt:lpstr>
      <vt:lpstr>WACC using BOTTOM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2022-12-10T12:37:41Z</dcterms:modified>
</cp:coreProperties>
</file>