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anoAgustin\Documents\juego-sap-tfi\Documentacion\Negocios\"/>
    </mc:Choice>
  </mc:AlternateContent>
  <bookViews>
    <workbookView xWindow="240" yWindow="75" windowWidth="20115" windowHeight="8505" firstSheet="2" activeTab="3"/>
  </bookViews>
  <sheets>
    <sheet name="Clientes" sheetId="5" r:id="rId1"/>
    <sheet name="Tipos Ingresos" sheetId="4" r:id="rId2"/>
    <sheet name="Ingresos" sheetId="1" r:id="rId3"/>
    <sheet name="Remuneraciones" sheetId="9" r:id="rId4"/>
    <sheet name="Tipos Egresos" sheetId="6" r:id="rId5"/>
    <sheet name="Egresos" sheetId="2" r:id="rId6"/>
    <sheet name="Personal" sheetId="7" r:id="rId7"/>
    <sheet name="Flujos Fondos" sheetId="8" r:id="rId8"/>
  </sheets>
  <definedNames>
    <definedName name="_xlnm._FilterDatabase" localSheetId="2" hidden="1">Ingresos!$A$1:$K$70</definedName>
  </definedNames>
  <calcPr calcId="171027"/>
</workbook>
</file>

<file path=xl/calcChain.xml><?xml version="1.0" encoding="utf-8"?>
<calcChain xmlns="http://schemas.openxmlformats.org/spreadsheetml/2006/main">
  <c r="H9" i="2" l="1"/>
  <c r="H6" i="2"/>
  <c r="H3" i="2"/>
  <c r="H6" i="1"/>
  <c r="G6" i="1"/>
  <c r="G7" i="1"/>
  <c r="H13" i="2"/>
  <c r="B5" i="9"/>
  <c r="H2" i="2" l="1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H5" i="2"/>
  <c r="A8" i="9"/>
  <c r="S9" i="9"/>
  <c r="S10" i="9" s="1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S13" i="9" l="1"/>
  <c r="G10" i="9"/>
  <c r="G13" i="9" s="1"/>
  <c r="O10" i="9"/>
  <c r="O13" i="9" s="1"/>
  <c r="E10" i="9"/>
  <c r="E13" i="9" s="1"/>
  <c r="M10" i="9"/>
  <c r="M13" i="9" s="1"/>
  <c r="H10" i="9"/>
  <c r="H13" i="9" s="1"/>
  <c r="P10" i="9"/>
  <c r="P13" i="9" s="1"/>
  <c r="H8" i="2"/>
  <c r="K10" i="9"/>
  <c r="K13" i="9" s="1"/>
  <c r="C10" i="9"/>
  <c r="C13" i="9" s="1"/>
  <c r="F10" i="9"/>
  <c r="F13" i="9" s="1"/>
  <c r="N10" i="9"/>
  <c r="N13" i="9" s="1"/>
  <c r="D10" i="9"/>
  <c r="D13" i="9" s="1"/>
  <c r="L10" i="9"/>
  <c r="L13" i="9" s="1"/>
  <c r="I10" i="9"/>
  <c r="I13" i="9" s="1"/>
  <c r="Q10" i="9"/>
  <c r="Q13" i="9" s="1"/>
  <c r="J10" i="9"/>
  <c r="J13" i="9" s="1"/>
  <c r="T5" i="9"/>
  <c r="B10" i="9"/>
  <c r="B13" i="9" s="1"/>
  <c r="R10" i="9"/>
  <c r="R13" i="9" s="1"/>
  <c r="H11" i="2"/>
  <c r="H4" i="8" s="1"/>
  <c r="H5" i="8" s="1"/>
  <c r="H6" i="8" s="1"/>
  <c r="H4" i="2"/>
  <c r="T9" i="9"/>
  <c r="T10" i="9" s="1"/>
  <c r="T13" i="9" s="1"/>
  <c r="H10" i="2"/>
  <c r="G4" i="8" l="1"/>
  <c r="G5" i="8" s="1"/>
  <c r="G6" i="8" s="1"/>
  <c r="E4" i="8"/>
  <c r="E5" i="8" s="1"/>
  <c r="E6" i="8" s="1"/>
  <c r="H7" i="2"/>
  <c r="F4" i="8" l="1"/>
  <c r="F5" i="8" s="1"/>
  <c r="F6" i="8" s="1"/>
  <c r="B10" i="8" s="1"/>
  <c r="B11" i="8" s="1"/>
</calcChain>
</file>

<file path=xl/sharedStrings.xml><?xml version="1.0" encoding="utf-8"?>
<sst xmlns="http://schemas.openxmlformats.org/spreadsheetml/2006/main" count="149" uniqueCount="102">
  <si>
    <t>Periodo</t>
  </si>
  <si>
    <t>ID_Cliente</t>
  </si>
  <si>
    <t>ID_TipoIngreso</t>
  </si>
  <si>
    <t>Cantidad</t>
  </si>
  <si>
    <t>Importe</t>
  </si>
  <si>
    <t>ID_TipoEgreso</t>
  </si>
  <si>
    <t>ID_Empleado</t>
  </si>
  <si>
    <t>1 = Venta Software</t>
  </si>
  <si>
    <t>3 = Capacitación</t>
  </si>
  <si>
    <t>4 = Venta Licencias</t>
  </si>
  <si>
    <t>5 = Mantenimiento</t>
  </si>
  <si>
    <t>Precio Unitario</t>
  </si>
  <si>
    <t>Dsc_Egreso</t>
  </si>
  <si>
    <t>Venta Software</t>
  </si>
  <si>
    <t>2 = Consultoria</t>
  </si>
  <si>
    <t>Consultoria</t>
  </si>
  <si>
    <t>Capacitación</t>
  </si>
  <si>
    <t>Venta de Licencias</t>
  </si>
  <si>
    <t>Mantenimiento</t>
  </si>
  <si>
    <t>Razón Social</t>
  </si>
  <si>
    <t>Localidad</t>
  </si>
  <si>
    <t>Zona</t>
  </si>
  <si>
    <t>CUIT</t>
  </si>
  <si>
    <t>Crédito Bancario</t>
  </si>
  <si>
    <t>6 = Crédito Bancario</t>
  </si>
  <si>
    <t>1 = Remuneraciones</t>
  </si>
  <si>
    <t>7 = Alquileres</t>
  </si>
  <si>
    <t>Semestre</t>
  </si>
  <si>
    <t>S1</t>
  </si>
  <si>
    <t>9 = Canc. Crédito</t>
  </si>
  <si>
    <t>Desde</t>
  </si>
  <si>
    <t>S2</t>
  </si>
  <si>
    <t>Provincia</t>
  </si>
  <si>
    <t>S3</t>
  </si>
  <si>
    <t>S4</t>
  </si>
  <si>
    <t>Remuneraciones</t>
  </si>
  <si>
    <t>Honorarios</t>
  </si>
  <si>
    <t>Marketing y Publicidad</t>
  </si>
  <si>
    <t xml:space="preserve"> Investigación &amp; Desarrollo</t>
  </si>
  <si>
    <t>Otros Gastos</t>
  </si>
  <si>
    <t>Servicios</t>
  </si>
  <si>
    <t>Alquileres</t>
  </si>
  <si>
    <t>Compras</t>
  </si>
  <si>
    <t>Canc. Crédito Bancario</t>
  </si>
  <si>
    <t>Dsc_Ingreso</t>
  </si>
  <si>
    <t>Nombre</t>
  </si>
  <si>
    <t>Legajo</t>
  </si>
  <si>
    <t>Area</t>
  </si>
  <si>
    <t>Función</t>
  </si>
  <si>
    <t>Acosta, Juan Carlos</t>
  </si>
  <si>
    <t>Antebi, Sandra</t>
  </si>
  <si>
    <t>Administración</t>
  </si>
  <si>
    <t>Administrativa Recepción</t>
  </si>
  <si>
    <t>Sistemas</t>
  </si>
  <si>
    <t>Análisis de Negocio</t>
  </si>
  <si>
    <t>Blank, Mariano</t>
  </si>
  <si>
    <t>Analista</t>
  </si>
  <si>
    <t>Investigación / Marketing</t>
  </si>
  <si>
    <t>Gerente General</t>
  </si>
  <si>
    <t>Gerente Comercial</t>
  </si>
  <si>
    <t>Socio</t>
  </si>
  <si>
    <t>Boni, Mariano</t>
  </si>
  <si>
    <t>Ahumada, Florencia</t>
  </si>
  <si>
    <t>Analista / Desarrollador</t>
  </si>
  <si>
    <t>Brunelli, Leonel</t>
  </si>
  <si>
    <t>Contador</t>
  </si>
  <si>
    <t>Contaduría</t>
  </si>
  <si>
    <t>Fernandez, Lucila</t>
  </si>
  <si>
    <t>Jornada</t>
  </si>
  <si>
    <t>Full Time</t>
  </si>
  <si>
    <t>Part Time</t>
  </si>
  <si>
    <t>SAC</t>
  </si>
  <si>
    <t>7 = Publicidad</t>
  </si>
  <si>
    <t>Observación</t>
  </si>
  <si>
    <t>Cuotas Crédito Bancario</t>
  </si>
  <si>
    <t>Inv. Inicial</t>
  </si>
  <si>
    <t>Ingresos</t>
  </si>
  <si>
    <t>Egresos</t>
  </si>
  <si>
    <t>Publicidad</t>
  </si>
  <si>
    <t>8 = Mantenim. Licencias</t>
  </si>
  <si>
    <t>Cargas Sociales (11% Jubilación y 3% Obra Social)</t>
  </si>
  <si>
    <t>Total Cargas Sociales</t>
  </si>
  <si>
    <t>Total Remuneraciones</t>
  </si>
  <si>
    <t>Total Gral</t>
  </si>
  <si>
    <t>TD: 15%</t>
  </si>
  <si>
    <t>Semestral</t>
  </si>
  <si>
    <t>Honorarios CPN.</t>
  </si>
  <si>
    <t>Mantenim. Licencias</t>
  </si>
  <si>
    <t>Externo</t>
  </si>
  <si>
    <t>Hasta</t>
  </si>
  <si>
    <t>FNF</t>
  </si>
  <si>
    <t>FNFD</t>
  </si>
  <si>
    <t>PayBack</t>
  </si>
  <si>
    <t>VAN</t>
  </si>
  <si>
    <t>VAN / Inversión</t>
  </si>
  <si>
    <t>Web</t>
  </si>
  <si>
    <t>WWW</t>
  </si>
  <si>
    <t>S6</t>
  </si>
  <si>
    <t>S8</t>
  </si>
  <si>
    <t>S5</t>
  </si>
  <si>
    <t>S7</t>
  </si>
  <si>
    <t>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</si>
</sst>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1" fillId="2" borderId="0" xfId="0" applyNumberFormat="1" applyFon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0" borderId="0" xfId="0" applyFill="1"/>
    <xf numFmtId="9" fontId="0" fillId="0" borderId="0" xfId="0" applyNumberFormat="1" applyFill="1"/>
    <xf numFmtId="0" fontId="0" fillId="5" borderId="0" xfId="0" applyFill="1"/>
    <xf numFmtId="9" fontId="0" fillId="5" borderId="0" xfId="0" applyNumberFormat="1" applyFill="1"/>
    <xf numFmtId="17" fontId="1" fillId="0" borderId="0" xfId="0" applyNumberFormat="1" applyFont="1"/>
    <xf numFmtId="17" fontId="1" fillId="0" borderId="0" xfId="0" applyNumberFormat="1" applyFont="1" applyFill="1"/>
    <xf numFmtId="17" fontId="1" fillId="4" borderId="0" xfId="0" applyNumberFormat="1" applyFont="1" applyFill="1"/>
    <xf numFmtId="17" fontId="1" fillId="5" borderId="0" xfId="0" applyNumberFormat="1" applyFont="1" applyFill="1"/>
    <xf numFmtId="0" fontId="0" fillId="6" borderId="0" xfId="0" applyFill="1"/>
    <xf numFmtId="17" fontId="1" fillId="6" borderId="0" xfId="0" applyNumberFormat="1" applyFont="1" applyFill="1"/>
    <xf numFmtId="0" fontId="1" fillId="6" borderId="0" xfId="0" applyFont="1" applyFill="1"/>
    <xf numFmtId="2" fontId="0" fillId="6" borderId="0" xfId="0" applyNumberFormat="1" applyFill="1"/>
    <xf numFmtId="2" fontId="0" fillId="0" borderId="0" xfId="0" applyNumberFormat="1"/>
    <xf numFmtId="9" fontId="0" fillId="6" borderId="0" xfId="0" applyNumberFormat="1" applyFill="1"/>
    <xf numFmtId="17" fontId="1" fillId="3" borderId="0" xfId="0" applyNumberFormat="1" applyFont="1" applyFill="1"/>
    <xf numFmtId="0" fontId="1" fillId="3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1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9" sqref="E9"/>
    </sheetView>
  </sheetViews>
  <sheetFormatPr defaultColWidth="11.42578125" defaultRowHeight="15" x14ac:dyDescent="0.25"/>
  <cols>
    <col min="3" max="3" width="21.5703125" bestFit="1" customWidth="1"/>
    <col min="4" max="4" width="18.28515625" customWidth="1"/>
    <col min="5" max="5" width="12.140625" bestFit="1" customWidth="1"/>
  </cols>
  <sheetData>
    <row r="1" spans="1:6" x14ac:dyDescent="0.25">
      <c r="A1" s="2" t="s">
        <v>1</v>
      </c>
      <c r="B1" s="2" t="s">
        <v>22</v>
      </c>
      <c r="C1" s="2" t="s">
        <v>19</v>
      </c>
      <c r="D1" s="2" t="s">
        <v>32</v>
      </c>
      <c r="E1" s="2" t="s">
        <v>20</v>
      </c>
      <c r="F1" s="2" t="s">
        <v>21</v>
      </c>
    </row>
    <row r="2" spans="1:6" x14ac:dyDescent="0.25">
      <c r="A2">
        <v>1</v>
      </c>
      <c r="C2" t="s">
        <v>95</v>
      </c>
      <c r="D2" t="s">
        <v>96</v>
      </c>
      <c r="E2" t="s">
        <v>96</v>
      </c>
      <c r="F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39" sqref="D39"/>
    </sheetView>
  </sheetViews>
  <sheetFormatPr defaultColWidth="11.42578125" defaultRowHeight="15" x14ac:dyDescent="0.25"/>
  <cols>
    <col min="1" max="1" width="14.28515625" bestFit="1" customWidth="1"/>
    <col min="2" max="2" width="19.140625" bestFit="1" customWidth="1"/>
  </cols>
  <sheetData>
    <row r="1" spans="1:2" x14ac:dyDescent="0.25">
      <c r="A1" s="2" t="s">
        <v>2</v>
      </c>
      <c r="B1" s="2" t="s">
        <v>44</v>
      </c>
    </row>
    <row r="2" spans="1:2" x14ac:dyDescent="0.25">
      <c r="A2">
        <v>1</v>
      </c>
      <c r="B2" t="s">
        <v>13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17</v>
      </c>
    </row>
    <row r="6" spans="1:2" x14ac:dyDescent="0.25">
      <c r="A6">
        <v>5</v>
      </c>
      <c r="B6" t="s">
        <v>18</v>
      </c>
    </row>
    <row r="7" spans="1:2" x14ac:dyDescent="0.25">
      <c r="A7">
        <v>6</v>
      </c>
      <c r="B7" t="s">
        <v>23</v>
      </c>
    </row>
    <row r="8" spans="1:2" x14ac:dyDescent="0.25">
      <c r="A8">
        <v>7</v>
      </c>
      <c r="B8" t="s">
        <v>78</v>
      </c>
    </row>
    <row r="9" spans="1:2" x14ac:dyDescent="0.25">
      <c r="A9">
        <v>8</v>
      </c>
      <c r="B9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G6" sqref="G6"/>
    </sheetView>
  </sheetViews>
  <sheetFormatPr defaultColWidth="11.42578125" defaultRowHeight="15" x14ac:dyDescent="0.25"/>
  <cols>
    <col min="2" max="2" width="13.85546875" customWidth="1"/>
    <col min="5" max="5" width="14.28515625" bestFit="1" customWidth="1"/>
    <col min="7" max="7" width="15.7109375" bestFit="1" customWidth="1"/>
  </cols>
  <sheetData>
    <row r="1" spans="1:11" x14ac:dyDescent="0.25">
      <c r="A1" s="2" t="s">
        <v>27</v>
      </c>
      <c r="B1" s="2" t="s">
        <v>30</v>
      </c>
      <c r="C1" s="2" t="s">
        <v>89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4</v>
      </c>
    </row>
    <row r="2" spans="1:11" x14ac:dyDescent="0.25">
      <c r="A2" s="30" t="s">
        <v>28</v>
      </c>
      <c r="B2" s="1"/>
      <c r="C2" s="1"/>
      <c r="D2">
        <v>1</v>
      </c>
      <c r="E2">
        <v>7</v>
      </c>
      <c r="F2">
        <v>1</v>
      </c>
      <c r="G2">
        <v>0</v>
      </c>
      <c r="H2">
        <v>0</v>
      </c>
      <c r="K2" t="s">
        <v>7</v>
      </c>
    </row>
    <row r="3" spans="1:11" x14ac:dyDescent="0.25">
      <c r="A3" s="30" t="s">
        <v>31</v>
      </c>
      <c r="B3" s="1"/>
      <c r="C3" s="1"/>
      <c r="D3">
        <v>1</v>
      </c>
      <c r="E3">
        <v>7</v>
      </c>
      <c r="F3">
        <v>1</v>
      </c>
      <c r="G3">
        <v>0</v>
      </c>
      <c r="H3">
        <v>0</v>
      </c>
    </row>
    <row r="4" spans="1:11" x14ac:dyDescent="0.25">
      <c r="A4" t="s">
        <v>33</v>
      </c>
      <c r="B4" s="1"/>
      <c r="C4" s="1"/>
      <c r="D4">
        <v>1</v>
      </c>
      <c r="E4">
        <v>7</v>
      </c>
      <c r="F4">
        <v>1</v>
      </c>
      <c r="G4">
        <v>0</v>
      </c>
      <c r="H4">
        <v>0</v>
      </c>
      <c r="K4" t="s">
        <v>14</v>
      </c>
    </row>
    <row r="5" spans="1:11" x14ac:dyDescent="0.25">
      <c r="A5" t="s">
        <v>34</v>
      </c>
      <c r="B5" s="1"/>
      <c r="C5" s="1"/>
      <c r="D5">
        <v>1</v>
      </c>
      <c r="E5">
        <v>7</v>
      </c>
      <c r="F5">
        <v>1</v>
      </c>
      <c r="G5">
        <v>0</v>
      </c>
      <c r="H5">
        <v>0</v>
      </c>
    </row>
    <row r="6" spans="1:11" x14ac:dyDescent="0.25">
      <c r="A6" t="s">
        <v>99</v>
      </c>
      <c r="B6" s="1"/>
      <c r="C6" s="1"/>
      <c r="D6">
        <v>1</v>
      </c>
      <c r="E6">
        <v>7</v>
      </c>
      <c r="F6">
        <v>1</v>
      </c>
      <c r="G6">
        <f>12500</f>
        <v>12500</v>
      </c>
      <c r="H6">
        <f>12500</f>
        <v>12500</v>
      </c>
      <c r="K6" t="s">
        <v>8</v>
      </c>
    </row>
    <row r="7" spans="1:11" x14ac:dyDescent="0.25">
      <c r="A7" t="s">
        <v>97</v>
      </c>
      <c r="B7" s="1"/>
      <c r="C7" s="1"/>
      <c r="D7">
        <v>1</v>
      </c>
      <c r="E7">
        <v>7</v>
      </c>
      <c r="F7">
        <v>1</v>
      </c>
      <c r="G7">
        <f>12500</f>
        <v>12500</v>
      </c>
      <c r="H7">
        <v>12500</v>
      </c>
    </row>
    <row r="8" spans="1:11" x14ac:dyDescent="0.25">
      <c r="A8" t="s">
        <v>100</v>
      </c>
      <c r="B8" s="1"/>
      <c r="C8" s="1"/>
      <c r="D8">
        <v>1</v>
      </c>
      <c r="E8">
        <v>7</v>
      </c>
      <c r="F8">
        <v>1</v>
      </c>
      <c r="G8">
        <v>160525</v>
      </c>
      <c r="H8">
        <v>160525</v>
      </c>
      <c r="K8" t="s">
        <v>9</v>
      </c>
    </row>
    <row r="9" spans="1:11" x14ac:dyDescent="0.25">
      <c r="A9" t="s">
        <v>98</v>
      </c>
      <c r="B9" s="1"/>
      <c r="C9" s="1"/>
      <c r="D9">
        <v>1</v>
      </c>
      <c r="E9">
        <v>7</v>
      </c>
      <c r="F9">
        <v>1</v>
      </c>
      <c r="G9">
        <v>160525</v>
      </c>
      <c r="H9">
        <v>160525</v>
      </c>
      <c r="K9" t="s">
        <v>10</v>
      </c>
    </row>
    <row r="10" spans="1:11" x14ac:dyDescent="0.25">
      <c r="B10" s="1"/>
      <c r="C10" s="1"/>
      <c r="K10" t="s">
        <v>24</v>
      </c>
    </row>
    <row r="11" spans="1:11" x14ac:dyDescent="0.25">
      <c r="B11" s="1"/>
      <c r="C11" s="1"/>
      <c r="K11" t="s">
        <v>72</v>
      </c>
    </row>
    <row r="12" spans="1:11" x14ac:dyDescent="0.25">
      <c r="B12" s="1"/>
      <c r="C12" s="1"/>
    </row>
    <row r="13" spans="1:11" x14ac:dyDescent="0.25">
      <c r="B13" s="1"/>
      <c r="C13" s="1"/>
      <c r="K13" t="s">
        <v>79</v>
      </c>
    </row>
    <row r="14" spans="1:11" x14ac:dyDescent="0.25">
      <c r="B14" s="1"/>
      <c r="C14" s="1"/>
    </row>
    <row r="15" spans="1:11" x14ac:dyDescent="0.25">
      <c r="B15" s="1"/>
      <c r="C15" s="1"/>
    </row>
    <row r="16" spans="1:11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</sheetData>
  <autoFilter ref="A1:K7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tabSelected="1" workbookViewId="0">
      <selection activeCell="O6" sqref="O6"/>
    </sheetView>
  </sheetViews>
  <sheetFormatPr defaultColWidth="11.42578125" defaultRowHeight="15" x14ac:dyDescent="0.25"/>
  <cols>
    <col min="1" max="1" width="23.140625" customWidth="1"/>
    <col min="2" max="7" width="8.7109375" customWidth="1"/>
    <col min="8" max="13" width="8.7109375" style="11" customWidth="1"/>
    <col min="14" max="19" width="8.7109375" style="9" customWidth="1"/>
    <col min="20" max="21" width="8.7109375" style="13" customWidth="1"/>
    <col min="22" max="25" width="11.42578125" style="13"/>
    <col min="26" max="31" width="11.42578125" style="19"/>
    <col min="32" max="37" width="11.42578125" style="7"/>
  </cols>
  <sheetData>
    <row r="1" spans="1:37" x14ac:dyDescent="0.25">
      <c r="A1" s="2" t="s">
        <v>35</v>
      </c>
      <c r="H1" s="11" t="s">
        <v>71</v>
      </c>
      <c r="N1" s="9" t="s">
        <v>71</v>
      </c>
      <c r="T1" s="13" t="s">
        <v>71</v>
      </c>
      <c r="Z1" s="19" t="s">
        <v>71</v>
      </c>
      <c r="AF1" s="7" t="s">
        <v>71</v>
      </c>
    </row>
    <row r="2" spans="1:37" x14ac:dyDescent="0.25">
      <c r="H2" s="12">
        <v>0.15</v>
      </c>
      <c r="N2" s="10">
        <v>0.15</v>
      </c>
      <c r="T2" s="14">
        <v>0.18</v>
      </c>
      <c r="Z2" s="24">
        <v>0.18</v>
      </c>
      <c r="AF2" s="8">
        <v>0.22</v>
      </c>
    </row>
    <row r="3" spans="1:37" x14ac:dyDescent="0.25">
      <c r="A3" s="2" t="s">
        <v>6</v>
      </c>
      <c r="B3" s="15">
        <v>41640</v>
      </c>
      <c r="C3" s="15">
        <v>41671</v>
      </c>
      <c r="D3" s="15">
        <v>41699</v>
      </c>
      <c r="E3" s="15">
        <v>41730</v>
      </c>
      <c r="F3" s="15">
        <v>41760</v>
      </c>
      <c r="G3" s="15">
        <v>41791</v>
      </c>
      <c r="H3" s="16">
        <v>41821</v>
      </c>
      <c r="I3" s="16">
        <v>41852</v>
      </c>
      <c r="J3" s="16">
        <v>41883</v>
      </c>
      <c r="K3" s="16">
        <v>41913</v>
      </c>
      <c r="L3" s="16">
        <v>41944</v>
      </c>
      <c r="M3" s="16">
        <v>41974</v>
      </c>
      <c r="N3" s="17">
        <v>42005</v>
      </c>
      <c r="O3" s="17">
        <v>42036</v>
      </c>
      <c r="P3" s="17">
        <v>42064</v>
      </c>
      <c r="Q3" s="17">
        <v>42095</v>
      </c>
      <c r="R3" s="17">
        <v>42125</v>
      </c>
      <c r="S3" s="17">
        <v>42156</v>
      </c>
      <c r="T3" s="18">
        <v>42186</v>
      </c>
      <c r="U3" s="18"/>
      <c r="V3" s="18"/>
      <c r="W3" s="18"/>
      <c r="X3" s="18"/>
      <c r="Y3" s="18"/>
      <c r="Z3" s="20"/>
      <c r="AA3" s="20"/>
      <c r="AB3" s="20"/>
      <c r="AC3" s="20"/>
      <c r="AD3" s="20"/>
      <c r="AE3" s="20"/>
      <c r="AF3" s="25"/>
      <c r="AG3" s="25"/>
      <c r="AH3" s="25"/>
      <c r="AI3" s="25"/>
      <c r="AJ3" s="25"/>
      <c r="AK3" s="25"/>
    </row>
    <row r="4" spans="1:37" x14ac:dyDescent="0.25">
      <c r="A4">
        <v>1</v>
      </c>
      <c r="B4">
        <v>33354.239999999998</v>
      </c>
      <c r="C4">
        <v>33354.239999999998</v>
      </c>
      <c r="D4">
        <v>33354.239999999998</v>
      </c>
      <c r="E4">
        <v>33354.239999999998</v>
      </c>
      <c r="F4">
        <v>33354.239999999998</v>
      </c>
      <c r="G4">
        <v>33354.239999999998</v>
      </c>
      <c r="H4">
        <v>33354.239999999998</v>
      </c>
      <c r="I4">
        <v>33354.239999999998</v>
      </c>
      <c r="J4">
        <v>33354.239999999998</v>
      </c>
      <c r="K4">
        <v>33354.239999999998</v>
      </c>
      <c r="L4">
        <v>33354.239999999998</v>
      </c>
      <c r="M4">
        <v>33354.239999999998</v>
      </c>
      <c r="N4" s="9">
        <v>11104.766</v>
      </c>
      <c r="O4" s="9">
        <v>11104.766</v>
      </c>
      <c r="P4" s="9">
        <v>11104.766</v>
      </c>
      <c r="Q4" s="9">
        <v>11104.766</v>
      </c>
      <c r="R4" s="9">
        <v>11104.766</v>
      </c>
      <c r="S4" s="9">
        <v>11104.766</v>
      </c>
      <c r="T4" s="9">
        <v>11104.766</v>
      </c>
      <c r="AF4" s="27"/>
      <c r="AG4" s="27"/>
      <c r="AH4" s="27"/>
      <c r="AI4" s="27"/>
      <c r="AJ4" s="27"/>
      <c r="AK4" s="27"/>
    </row>
    <row r="5" spans="1:37" x14ac:dyDescent="0.25">
      <c r="A5" s="2" t="s">
        <v>82</v>
      </c>
      <c r="B5" s="2">
        <f t="shared" ref="B5:T5" si="0">+SUM(B4:B4)</f>
        <v>33354.239999999998</v>
      </c>
      <c r="C5" s="2">
        <f t="shared" si="0"/>
        <v>33354.239999999998</v>
      </c>
      <c r="D5" s="2">
        <f t="shared" si="0"/>
        <v>33354.239999999998</v>
      </c>
      <c r="E5" s="2">
        <f t="shared" si="0"/>
        <v>33354.239999999998</v>
      </c>
      <c r="F5" s="2">
        <f t="shared" si="0"/>
        <v>33354.239999999998</v>
      </c>
      <c r="G5" s="2">
        <f t="shared" si="0"/>
        <v>33354.239999999998</v>
      </c>
      <c r="H5" s="2">
        <f t="shared" si="0"/>
        <v>33354.239999999998</v>
      </c>
      <c r="I5" s="2">
        <f t="shared" si="0"/>
        <v>33354.239999999998</v>
      </c>
      <c r="J5" s="2">
        <f t="shared" si="0"/>
        <v>33354.239999999998</v>
      </c>
      <c r="K5" s="2">
        <f t="shared" si="0"/>
        <v>33354.239999999998</v>
      </c>
      <c r="L5" s="2">
        <f t="shared" si="0"/>
        <v>33354.239999999998</v>
      </c>
      <c r="M5" s="2">
        <f t="shared" si="0"/>
        <v>33354.239999999998</v>
      </c>
      <c r="N5" s="2">
        <f t="shared" si="0"/>
        <v>11104.766</v>
      </c>
      <c r="O5" s="2">
        <f t="shared" si="0"/>
        <v>11104.766</v>
      </c>
      <c r="P5" s="2">
        <f t="shared" si="0"/>
        <v>11104.766</v>
      </c>
      <c r="Q5" s="2">
        <f t="shared" si="0"/>
        <v>11104.766</v>
      </c>
      <c r="R5" s="2">
        <f t="shared" si="0"/>
        <v>11104.766</v>
      </c>
      <c r="S5" s="2">
        <f t="shared" si="0"/>
        <v>11104.766</v>
      </c>
      <c r="T5" s="2">
        <f t="shared" si="0"/>
        <v>11104.766</v>
      </c>
      <c r="U5" s="2"/>
      <c r="V5" s="2"/>
      <c r="W5" s="2"/>
      <c r="X5" s="2"/>
      <c r="Y5" s="2"/>
      <c r="Z5" s="21"/>
      <c r="AA5" s="21"/>
      <c r="AB5" s="21"/>
      <c r="AC5" s="21"/>
      <c r="AD5" s="21"/>
      <c r="AE5" s="21"/>
      <c r="AF5" s="28"/>
      <c r="AG5" s="28"/>
      <c r="AH5" s="28"/>
      <c r="AI5" s="28"/>
      <c r="AJ5" s="28"/>
      <c r="AK5" s="28"/>
    </row>
    <row r="7" spans="1:37" x14ac:dyDescent="0.25">
      <c r="A7" s="2" t="s">
        <v>80</v>
      </c>
    </row>
    <row r="8" spans="1:37" x14ac:dyDescent="0.25">
      <c r="A8" s="2" t="str">
        <f>+A3</f>
        <v>ID_Empleado</v>
      </c>
      <c r="B8" s="15">
        <v>41640</v>
      </c>
      <c r="C8" s="15">
        <v>41671</v>
      </c>
      <c r="D8" s="15">
        <v>41699</v>
      </c>
      <c r="E8" s="15">
        <v>41730</v>
      </c>
      <c r="F8" s="15">
        <v>41760</v>
      </c>
      <c r="G8" s="15">
        <v>41791</v>
      </c>
      <c r="H8" s="15">
        <v>41821</v>
      </c>
      <c r="I8" s="15">
        <v>41852</v>
      </c>
      <c r="J8" s="15">
        <v>41883</v>
      </c>
      <c r="K8" s="15">
        <v>41913</v>
      </c>
      <c r="L8" s="15">
        <v>41944</v>
      </c>
      <c r="M8" s="15">
        <v>41974</v>
      </c>
      <c r="N8" s="15">
        <v>42005</v>
      </c>
      <c r="O8" s="15">
        <v>42036</v>
      </c>
      <c r="P8" s="15">
        <v>42064</v>
      </c>
      <c r="Q8" s="15">
        <v>42095</v>
      </c>
      <c r="R8" s="15">
        <v>42125</v>
      </c>
      <c r="S8" s="15">
        <v>42156</v>
      </c>
      <c r="T8" s="15">
        <v>42186</v>
      </c>
      <c r="U8" s="15"/>
      <c r="V8" s="15"/>
      <c r="W8" s="15"/>
      <c r="X8" s="15"/>
      <c r="Y8" s="15"/>
      <c r="Z8" s="20"/>
      <c r="AA8" s="20"/>
      <c r="AB8" s="20"/>
      <c r="AC8" s="20"/>
      <c r="AD8" s="20"/>
      <c r="AE8" s="20"/>
      <c r="AF8" s="25"/>
      <c r="AG8" s="25"/>
      <c r="AH8" s="25"/>
      <c r="AI8" s="25"/>
      <c r="AJ8" s="25"/>
      <c r="AK8" s="25"/>
    </row>
    <row r="9" spans="1:37" x14ac:dyDescent="0.25">
      <c r="A9">
        <v>1</v>
      </c>
      <c r="B9">
        <f t="shared" ref="B9:T9" si="1">+(B4*0.11)+(B4*0.03)</f>
        <v>4669.5936000000002</v>
      </c>
      <c r="C9">
        <f t="shared" si="1"/>
        <v>4669.5936000000002</v>
      </c>
      <c r="D9">
        <f t="shared" si="1"/>
        <v>4669.5936000000002</v>
      </c>
      <c r="E9">
        <f t="shared" si="1"/>
        <v>4669.5936000000002</v>
      </c>
      <c r="F9">
        <f t="shared" si="1"/>
        <v>4669.5936000000002</v>
      </c>
      <c r="G9">
        <f t="shared" si="1"/>
        <v>4669.5936000000002</v>
      </c>
      <c r="H9" s="11">
        <f t="shared" si="1"/>
        <v>4669.5936000000002</v>
      </c>
      <c r="I9" s="11">
        <f t="shared" si="1"/>
        <v>4669.5936000000002</v>
      </c>
      <c r="J9" s="11">
        <f t="shared" si="1"/>
        <v>4669.5936000000002</v>
      </c>
      <c r="K9" s="11">
        <f t="shared" si="1"/>
        <v>4669.5936000000002</v>
      </c>
      <c r="L9" s="11">
        <f t="shared" si="1"/>
        <v>4669.5936000000002</v>
      </c>
      <c r="M9" s="11">
        <f t="shared" si="1"/>
        <v>4669.5936000000002</v>
      </c>
      <c r="N9" s="9">
        <f t="shared" si="1"/>
        <v>1554.6672399999998</v>
      </c>
      <c r="O9" s="9">
        <f t="shared" si="1"/>
        <v>1554.6672399999998</v>
      </c>
      <c r="P9" s="9">
        <f t="shared" si="1"/>
        <v>1554.6672399999998</v>
      </c>
      <c r="Q9" s="9">
        <f t="shared" si="1"/>
        <v>1554.6672399999998</v>
      </c>
      <c r="R9" s="9">
        <f t="shared" si="1"/>
        <v>1554.6672399999998</v>
      </c>
      <c r="S9" s="9">
        <f t="shared" si="1"/>
        <v>1554.6672399999998</v>
      </c>
      <c r="T9" s="13">
        <f t="shared" si="1"/>
        <v>1554.6672399999998</v>
      </c>
      <c r="Z9" s="22"/>
      <c r="AA9" s="22"/>
      <c r="AB9" s="22"/>
      <c r="AC9" s="22"/>
      <c r="AD9" s="22"/>
      <c r="AE9" s="22"/>
      <c r="AF9" s="27"/>
      <c r="AG9" s="27"/>
      <c r="AH9" s="27"/>
      <c r="AI9" s="27"/>
      <c r="AJ9" s="27"/>
      <c r="AK9" s="27"/>
    </row>
    <row r="10" spans="1:37" x14ac:dyDescent="0.25">
      <c r="A10" s="2" t="s">
        <v>81</v>
      </c>
      <c r="B10" s="2">
        <f t="shared" ref="B10:T10" si="2">+SUM(B9:B9)</f>
        <v>4669.5936000000002</v>
      </c>
      <c r="C10" s="2">
        <f t="shared" si="2"/>
        <v>4669.5936000000002</v>
      </c>
      <c r="D10" s="2">
        <f t="shared" si="2"/>
        <v>4669.5936000000002</v>
      </c>
      <c r="E10" s="2">
        <f t="shared" si="2"/>
        <v>4669.5936000000002</v>
      </c>
      <c r="F10" s="2">
        <f t="shared" si="2"/>
        <v>4669.5936000000002</v>
      </c>
      <c r="G10" s="2">
        <f t="shared" si="2"/>
        <v>4669.5936000000002</v>
      </c>
      <c r="H10" s="2">
        <f t="shared" si="2"/>
        <v>4669.5936000000002</v>
      </c>
      <c r="I10" s="2">
        <f t="shared" si="2"/>
        <v>4669.5936000000002</v>
      </c>
      <c r="J10" s="2">
        <f t="shared" si="2"/>
        <v>4669.5936000000002</v>
      </c>
      <c r="K10" s="2">
        <f t="shared" si="2"/>
        <v>4669.5936000000002</v>
      </c>
      <c r="L10" s="2">
        <f t="shared" si="2"/>
        <v>4669.5936000000002</v>
      </c>
      <c r="M10" s="2">
        <f t="shared" si="2"/>
        <v>4669.5936000000002</v>
      </c>
      <c r="N10" s="2">
        <f t="shared" si="2"/>
        <v>1554.6672399999998</v>
      </c>
      <c r="O10" s="2">
        <f t="shared" si="2"/>
        <v>1554.6672399999998</v>
      </c>
      <c r="P10" s="2">
        <f t="shared" si="2"/>
        <v>1554.6672399999998</v>
      </c>
      <c r="Q10" s="2">
        <f t="shared" si="2"/>
        <v>1554.6672399999998</v>
      </c>
      <c r="R10" s="2">
        <f t="shared" si="2"/>
        <v>1554.6672399999998</v>
      </c>
      <c r="S10" s="2">
        <f t="shared" si="2"/>
        <v>1554.6672399999998</v>
      </c>
      <c r="T10" s="2">
        <f t="shared" si="2"/>
        <v>1554.6672399999998</v>
      </c>
      <c r="U10" s="2"/>
      <c r="V10" s="2"/>
      <c r="W10" s="2"/>
      <c r="X10" s="2"/>
      <c r="Y10" s="2"/>
      <c r="Z10" s="21"/>
      <c r="AA10" s="21"/>
      <c r="AB10" s="21"/>
      <c r="AC10" s="21"/>
      <c r="AD10" s="21"/>
      <c r="AE10" s="21"/>
      <c r="AF10" s="26"/>
      <c r="AG10" s="26"/>
      <c r="AH10" s="26"/>
      <c r="AI10" s="26"/>
      <c r="AJ10" s="26"/>
      <c r="AK10" s="26"/>
    </row>
    <row r="13" spans="1:37" x14ac:dyDescent="0.25">
      <c r="A13" t="s">
        <v>83</v>
      </c>
      <c r="B13">
        <f t="shared" ref="B13:T13" si="3">+B10+B5</f>
        <v>38023.833599999998</v>
      </c>
      <c r="C13">
        <f t="shared" si="3"/>
        <v>38023.833599999998</v>
      </c>
      <c r="D13">
        <f t="shared" si="3"/>
        <v>38023.833599999998</v>
      </c>
      <c r="E13">
        <f t="shared" si="3"/>
        <v>38023.833599999998</v>
      </c>
      <c r="F13">
        <f t="shared" si="3"/>
        <v>38023.833599999998</v>
      </c>
      <c r="G13">
        <f t="shared" si="3"/>
        <v>38023.833599999998</v>
      </c>
      <c r="H13">
        <f t="shared" si="3"/>
        <v>38023.833599999998</v>
      </c>
      <c r="I13">
        <f t="shared" si="3"/>
        <v>38023.833599999998</v>
      </c>
      <c r="J13">
        <f t="shared" si="3"/>
        <v>38023.833599999998</v>
      </c>
      <c r="K13">
        <f t="shared" si="3"/>
        <v>38023.833599999998</v>
      </c>
      <c r="L13">
        <f t="shared" si="3"/>
        <v>38023.833599999998</v>
      </c>
      <c r="M13">
        <f t="shared" si="3"/>
        <v>38023.833599999998</v>
      </c>
      <c r="N13">
        <f t="shared" si="3"/>
        <v>12659.433239999998</v>
      </c>
      <c r="O13">
        <f t="shared" si="3"/>
        <v>12659.433239999998</v>
      </c>
      <c r="P13">
        <f t="shared" si="3"/>
        <v>12659.433239999998</v>
      </c>
      <c r="Q13">
        <f t="shared" si="3"/>
        <v>12659.433239999998</v>
      </c>
      <c r="R13">
        <f t="shared" si="3"/>
        <v>12659.433239999998</v>
      </c>
      <c r="S13">
        <f t="shared" si="3"/>
        <v>12659.433239999998</v>
      </c>
      <c r="T13">
        <f t="shared" si="3"/>
        <v>12659.433239999998</v>
      </c>
      <c r="U13"/>
      <c r="V13"/>
      <c r="W13"/>
      <c r="X13"/>
      <c r="Y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24" sqref="D24"/>
    </sheetView>
  </sheetViews>
  <sheetFormatPr defaultColWidth="11.42578125" defaultRowHeight="15" x14ac:dyDescent="0.25"/>
  <cols>
    <col min="1" max="1" width="13.5703125" bestFit="1" customWidth="1"/>
    <col min="2" max="2" width="24.85546875" bestFit="1" customWidth="1"/>
  </cols>
  <sheetData>
    <row r="1" spans="1:2" x14ac:dyDescent="0.25">
      <c r="A1" s="2" t="s">
        <v>5</v>
      </c>
      <c r="B1" s="2" t="s">
        <v>12</v>
      </c>
    </row>
    <row r="2" spans="1:2" x14ac:dyDescent="0.25">
      <c r="A2">
        <v>1</v>
      </c>
      <c r="B2" t="s">
        <v>35</v>
      </c>
    </row>
    <row r="3" spans="1:2" x14ac:dyDescent="0.25">
      <c r="A3">
        <v>2</v>
      </c>
      <c r="B3" t="s">
        <v>36</v>
      </c>
    </row>
    <row r="4" spans="1:2" x14ac:dyDescent="0.25">
      <c r="A4">
        <v>3</v>
      </c>
      <c r="B4" t="s">
        <v>37</v>
      </c>
    </row>
    <row r="5" spans="1:2" x14ac:dyDescent="0.25">
      <c r="A5">
        <v>4</v>
      </c>
      <c r="B5" t="s">
        <v>38</v>
      </c>
    </row>
    <row r="6" spans="1:2" x14ac:dyDescent="0.25">
      <c r="A6">
        <v>5</v>
      </c>
      <c r="B6" t="s">
        <v>39</v>
      </c>
    </row>
    <row r="7" spans="1:2" x14ac:dyDescent="0.25">
      <c r="A7">
        <v>6</v>
      </c>
      <c r="B7" t="s">
        <v>40</v>
      </c>
    </row>
    <row r="8" spans="1:2" x14ac:dyDescent="0.25">
      <c r="A8">
        <v>7</v>
      </c>
      <c r="B8" t="s">
        <v>41</v>
      </c>
    </row>
    <row r="9" spans="1:2" x14ac:dyDescent="0.25">
      <c r="A9">
        <v>8</v>
      </c>
      <c r="B9" t="s">
        <v>42</v>
      </c>
    </row>
    <row r="10" spans="1:2" x14ac:dyDescent="0.25">
      <c r="A10">
        <v>9</v>
      </c>
      <c r="B10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G17" sqref="G17"/>
    </sheetView>
  </sheetViews>
  <sheetFormatPr defaultColWidth="11.42578125" defaultRowHeight="15" x14ac:dyDescent="0.25"/>
  <cols>
    <col min="4" max="4" width="14.5703125" customWidth="1"/>
    <col min="5" max="6" width="13.28515625" customWidth="1"/>
    <col min="7" max="7" width="14.140625" bestFit="1" customWidth="1"/>
    <col min="9" max="9" width="28" bestFit="1" customWidth="1"/>
    <col min="10" max="10" width="10.28515625" customWidth="1"/>
    <col min="17" max="17" width="14.42578125" customWidth="1"/>
  </cols>
  <sheetData>
    <row r="1" spans="1:19" x14ac:dyDescent="0.25">
      <c r="A1" t="s">
        <v>0</v>
      </c>
      <c r="B1" s="2" t="s">
        <v>30</v>
      </c>
      <c r="C1" s="2" t="s">
        <v>89</v>
      </c>
      <c r="D1" t="s">
        <v>5</v>
      </c>
      <c r="E1" t="s">
        <v>6</v>
      </c>
      <c r="F1" t="s">
        <v>3</v>
      </c>
      <c r="G1" t="s">
        <v>11</v>
      </c>
      <c r="H1" t="s">
        <v>4</v>
      </c>
      <c r="I1" t="s">
        <v>73</v>
      </c>
    </row>
    <row r="2" spans="1:19" x14ac:dyDescent="0.25">
      <c r="A2" t="s">
        <v>28</v>
      </c>
      <c r="B2" s="1">
        <v>42005</v>
      </c>
      <c r="C2" s="1">
        <v>42185</v>
      </c>
      <c r="D2">
        <v>1</v>
      </c>
      <c r="E2">
        <v>1</v>
      </c>
      <c r="H2">
        <f>+SUM(Remuneraciones!N4:S4)</f>
        <v>66628.596000000005</v>
      </c>
      <c r="L2" t="s">
        <v>25</v>
      </c>
      <c r="O2">
        <v>1</v>
      </c>
      <c r="P2">
        <v>1201</v>
      </c>
      <c r="Q2" t="s">
        <v>49</v>
      </c>
      <c r="R2" t="s">
        <v>53</v>
      </c>
      <c r="S2" t="s">
        <v>63</v>
      </c>
    </row>
    <row r="3" spans="1:19" x14ac:dyDescent="0.25">
      <c r="A3" t="s">
        <v>28</v>
      </c>
      <c r="B3" s="1">
        <v>42005</v>
      </c>
      <c r="C3" s="1">
        <v>42185</v>
      </c>
      <c r="D3">
        <v>7</v>
      </c>
      <c r="H3">
        <f>12700+2200</f>
        <v>14900</v>
      </c>
      <c r="I3" t="s">
        <v>101</v>
      </c>
      <c r="L3" t="s">
        <v>26</v>
      </c>
      <c r="O3">
        <v>7</v>
      </c>
      <c r="P3">
        <v>1366</v>
      </c>
      <c r="Q3" t="s">
        <v>67</v>
      </c>
      <c r="R3" t="s">
        <v>66</v>
      </c>
      <c r="S3" t="s">
        <v>65</v>
      </c>
    </row>
    <row r="4" spans="1:19" x14ac:dyDescent="0.25">
      <c r="A4" t="s">
        <v>28</v>
      </c>
      <c r="B4" s="1">
        <v>42005</v>
      </c>
      <c r="C4" s="1">
        <v>42185</v>
      </c>
      <c r="D4">
        <v>10</v>
      </c>
      <c r="E4">
        <v>1</v>
      </c>
      <c r="H4">
        <f>+SUM(Remuneraciones!N9:S9)</f>
        <v>9328.0034399999986</v>
      </c>
      <c r="L4" t="s">
        <v>29</v>
      </c>
    </row>
    <row r="5" spans="1:19" x14ac:dyDescent="0.25">
      <c r="A5" t="s">
        <v>31</v>
      </c>
      <c r="B5" s="1">
        <v>42186</v>
      </c>
      <c r="C5" s="1">
        <v>42369</v>
      </c>
      <c r="D5">
        <v>1</v>
      </c>
      <c r="E5">
        <v>1</v>
      </c>
      <c r="H5">
        <f>+SUM(Remuneraciones!T4:Y4)</f>
        <v>11104.766</v>
      </c>
    </row>
    <row r="6" spans="1:19" x14ac:dyDescent="0.25">
      <c r="A6" t="s">
        <v>31</v>
      </c>
      <c r="B6" s="1">
        <v>42186</v>
      </c>
      <c r="C6" s="1">
        <v>42369</v>
      </c>
      <c r="D6">
        <v>7</v>
      </c>
      <c r="H6">
        <f>25000+17500</f>
        <v>42500</v>
      </c>
      <c r="I6" t="s">
        <v>101</v>
      </c>
    </row>
    <row r="7" spans="1:19" x14ac:dyDescent="0.25">
      <c r="A7" t="s">
        <v>31</v>
      </c>
      <c r="B7" s="1">
        <v>42186</v>
      </c>
      <c r="C7" s="1">
        <v>42369</v>
      </c>
      <c r="D7">
        <v>10</v>
      </c>
      <c r="E7">
        <v>1</v>
      </c>
      <c r="H7">
        <f>+SUM(Remuneraciones!T9:Y9)</f>
        <v>1554.6672399999998</v>
      </c>
    </row>
    <row r="8" spans="1:19" x14ac:dyDescent="0.25">
      <c r="A8" t="s">
        <v>33</v>
      </c>
      <c r="B8" s="1">
        <v>42370</v>
      </c>
      <c r="C8" s="1">
        <v>42551</v>
      </c>
      <c r="D8">
        <v>1</v>
      </c>
      <c r="E8">
        <v>1</v>
      </c>
      <c r="H8">
        <f>+SUM(Remuneraciones!Z4:AE4)</f>
        <v>0</v>
      </c>
      <c r="L8" t="s">
        <v>74</v>
      </c>
    </row>
    <row r="9" spans="1:19" x14ac:dyDescent="0.25">
      <c r="A9" t="s">
        <v>33</v>
      </c>
      <c r="B9" s="1">
        <v>42370</v>
      </c>
      <c r="C9" s="1">
        <v>42551</v>
      </c>
      <c r="D9">
        <v>2</v>
      </c>
      <c r="H9">
        <f>11000+4000</f>
        <v>15000</v>
      </c>
      <c r="I9" t="s">
        <v>86</v>
      </c>
    </row>
    <row r="10" spans="1:19" x14ac:dyDescent="0.25">
      <c r="A10" t="s">
        <v>33</v>
      </c>
      <c r="B10" s="1">
        <v>42370</v>
      </c>
      <c r="C10" s="1">
        <v>42551</v>
      </c>
      <c r="D10">
        <v>10</v>
      </c>
      <c r="E10">
        <v>1</v>
      </c>
      <c r="H10" s="23">
        <f>+SUM(Remuneraciones!Z9:AE9)</f>
        <v>0</v>
      </c>
    </row>
    <row r="11" spans="1:19" x14ac:dyDescent="0.25">
      <c r="A11" t="s">
        <v>34</v>
      </c>
      <c r="B11" s="1">
        <v>42552</v>
      </c>
      <c r="C11" s="1">
        <v>42735</v>
      </c>
      <c r="D11">
        <v>1</v>
      </c>
      <c r="E11">
        <v>1</v>
      </c>
      <c r="H11" s="23">
        <f>+SUM(Remuneraciones!AF4:AK4)</f>
        <v>0</v>
      </c>
    </row>
    <row r="12" spans="1:19" x14ac:dyDescent="0.25">
      <c r="A12" t="s">
        <v>34</v>
      </c>
      <c r="B12" s="1">
        <v>42552</v>
      </c>
      <c r="C12" s="1">
        <v>42735</v>
      </c>
      <c r="D12">
        <v>2</v>
      </c>
      <c r="H12">
        <v>2200</v>
      </c>
      <c r="I12" t="s">
        <v>86</v>
      </c>
    </row>
    <row r="13" spans="1:19" x14ac:dyDescent="0.25">
      <c r="A13" t="s">
        <v>34</v>
      </c>
      <c r="B13" s="1">
        <v>42552</v>
      </c>
      <c r="C13" s="1">
        <v>42735</v>
      </c>
      <c r="D13">
        <v>10</v>
      </c>
      <c r="E13">
        <v>1</v>
      </c>
      <c r="H13" s="23">
        <f>+SUM(Remuneraciones!AF9:AK9)</f>
        <v>0</v>
      </c>
    </row>
    <row r="14" spans="1:19" x14ac:dyDescent="0.25">
      <c r="B14" s="1"/>
      <c r="C14" s="1"/>
      <c r="H14" s="23"/>
    </row>
    <row r="15" spans="1:19" x14ac:dyDescent="0.25">
      <c r="B15" s="1"/>
      <c r="C15" s="1"/>
      <c r="H15" s="23"/>
    </row>
    <row r="16" spans="1:19" x14ac:dyDescent="0.25">
      <c r="B16" s="1"/>
      <c r="C16" s="1"/>
      <c r="H16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11.42578125" defaultRowHeight="15" x14ac:dyDescent="0.25"/>
  <cols>
    <col min="1" max="1" width="12.7109375" bestFit="1" customWidth="1"/>
    <col min="2" max="2" width="12.7109375" customWidth="1"/>
    <col min="3" max="3" width="25.28515625" customWidth="1"/>
    <col min="4" max="4" width="19.42578125" customWidth="1"/>
    <col min="5" max="5" width="23.85546875" bestFit="1" customWidth="1"/>
  </cols>
  <sheetData>
    <row r="1" spans="1:6" x14ac:dyDescent="0.25">
      <c r="A1" s="2" t="s">
        <v>6</v>
      </c>
      <c r="B1" s="2" t="s">
        <v>46</v>
      </c>
      <c r="C1" s="2" t="s">
        <v>45</v>
      </c>
      <c r="D1" s="2" t="s">
        <v>47</v>
      </c>
      <c r="E1" s="2" t="s">
        <v>48</v>
      </c>
      <c r="F1" s="2" t="s">
        <v>68</v>
      </c>
    </row>
    <row r="2" spans="1:6" x14ac:dyDescent="0.25">
      <c r="A2">
        <v>1</v>
      </c>
      <c r="B2">
        <v>1201</v>
      </c>
      <c r="C2" t="s">
        <v>49</v>
      </c>
      <c r="D2" t="s">
        <v>53</v>
      </c>
      <c r="E2" t="s">
        <v>56</v>
      </c>
      <c r="F2" t="s">
        <v>70</v>
      </c>
    </row>
    <row r="3" spans="1:6" x14ac:dyDescent="0.25">
      <c r="A3">
        <v>2</v>
      </c>
      <c r="B3">
        <v>1347</v>
      </c>
      <c r="C3" t="s">
        <v>50</v>
      </c>
      <c r="D3" t="s">
        <v>51</v>
      </c>
      <c r="E3" t="s">
        <v>52</v>
      </c>
      <c r="F3" t="s">
        <v>69</v>
      </c>
    </row>
    <row r="4" spans="1:6" x14ac:dyDescent="0.25">
      <c r="A4">
        <v>3</v>
      </c>
      <c r="B4">
        <v>1089</v>
      </c>
      <c r="C4" t="s">
        <v>55</v>
      </c>
      <c r="D4" t="s">
        <v>54</v>
      </c>
      <c r="E4" t="s">
        <v>57</v>
      </c>
      <c r="F4" t="s">
        <v>70</v>
      </c>
    </row>
    <row r="5" spans="1:6" x14ac:dyDescent="0.25">
      <c r="A5">
        <v>4</v>
      </c>
      <c r="B5">
        <v>965</v>
      </c>
      <c r="C5" t="s">
        <v>61</v>
      </c>
      <c r="D5" t="s">
        <v>60</v>
      </c>
      <c r="E5" t="s">
        <v>58</v>
      </c>
      <c r="F5" t="s">
        <v>70</v>
      </c>
    </row>
    <row r="6" spans="1:6" x14ac:dyDescent="0.25">
      <c r="A6">
        <v>5</v>
      </c>
      <c r="B6">
        <v>983</v>
      </c>
      <c r="C6" t="s">
        <v>62</v>
      </c>
      <c r="D6" t="s">
        <v>60</v>
      </c>
      <c r="E6" t="s">
        <v>59</v>
      </c>
      <c r="F6" t="s">
        <v>70</v>
      </c>
    </row>
    <row r="7" spans="1:6" x14ac:dyDescent="0.25">
      <c r="A7">
        <v>6</v>
      </c>
      <c r="B7">
        <v>1458</v>
      </c>
      <c r="C7" t="s">
        <v>64</v>
      </c>
      <c r="D7" t="s">
        <v>53</v>
      </c>
      <c r="E7" t="s">
        <v>63</v>
      </c>
      <c r="F7" t="s">
        <v>70</v>
      </c>
    </row>
    <row r="8" spans="1:6" x14ac:dyDescent="0.25">
      <c r="A8">
        <v>7</v>
      </c>
      <c r="B8">
        <v>1366</v>
      </c>
      <c r="C8" t="s">
        <v>67</v>
      </c>
      <c r="D8" t="s">
        <v>66</v>
      </c>
      <c r="E8" t="s">
        <v>65</v>
      </c>
      <c r="F8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0" sqref="B10"/>
    </sheetView>
  </sheetViews>
  <sheetFormatPr defaultColWidth="11.42578125" defaultRowHeight="15" x14ac:dyDescent="0.25"/>
  <cols>
    <col min="1" max="1" width="15.5703125" customWidth="1"/>
    <col min="5" max="5" width="11.42578125" style="4"/>
    <col min="6" max="7" width="11.7109375" style="4" bestFit="1" customWidth="1"/>
    <col min="8" max="8" width="11.42578125" style="4"/>
  </cols>
  <sheetData>
    <row r="1" spans="1:9" x14ac:dyDescent="0.25">
      <c r="E1" s="4" t="s">
        <v>28</v>
      </c>
      <c r="F1" s="4" t="s">
        <v>31</v>
      </c>
      <c r="G1" s="4" t="s">
        <v>33</v>
      </c>
      <c r="H1" s="4" t="s">
        <v>34</v>
      </c>
    </row>
    <row r="2" spans="1:9" x14ac:dyDescent="0.25">
      <c r="A2" t="s">
        <v>75</v>
      </c>
      <c r="B2" s="3">
        <v>1</v>
      </c>
      <c r="D2" s="3"/>
      <c r="E2" s="5"/>
      <c r="F2" s="5"/>
      <c r="G2" s="5"/>
      <c r="H2" s="5"/>
    </row>
    <row r="3" spans="1:9" x14ac:dyDescent="0.25">
      <c r="A3" t="s">
        <v>76</v>
      </c>
      <c r="C3" s="3"/>
      <c r="D3" s="3"/>
      <c r="E3" s="5">
        <v>260000</v>
      </c>
      <c r="F3" s="5">
        <v>0</v>
      </c>
      <c r="G3" s="5">
        <v>25000</v>
      </c>
      <c r="H3" s="5">
        <v>321050</v>
      </c>
    </row>
    <row r="4" spans="1:9" x14ac:dyDescent="0.25">
      <c r="A4" t="s">
        <v>77</v>
      </c>
      <c r="C4" s="3"/>
      <c r="D4" s="3"/>
      <c r="E4" s="5">
        <f>+SUM(Egresos!H2:H4)</f>
        <v>90856.599440000005</v>
      </c>
      <c r="F4" s="5">
        <f>+SUM(Egresos!H5:H7)</f>
        <v>55159.433240000006</v>
      </c>
      <c r="G4" s="5">
        <f>+SUM(Egresos!H8:H10)</f>
        <v>15000</v>
      </c>
      <c r="H4" s="5">
        <f>+SUM(Egresos!H11:H16)</f>
        <v>2200</v>
      </c>
    </row>
    <row r="5" spans="1:9" x14ac:dyDescent="0.25">
      <c r="A5" t="s">
        <v>90</v>
      </c>
      <c r="C5" s="3"/>
      <c r="D5" s="3"/>
      <c r="E5" s="6">
        <f>+E3-E4</f>
        <v>169143.40055999998</v>
      </c>
      <c r="F5" s="6">
        <f t="shared" ref="F5:H5" si="0">+F3-F4</f>
        <v>-55159.433240000006</v>
      </c>
      <c r="G5" s="6">
        <f t="shared" si="0"/>
        <v>10000</v>
      </c>
      <c r="H5" s="6">
        <f t="shared" si="0"/>
        <v>318850</v>
      </c>
    </row>
    <row r="6" spans="1:9" x14ac:dyDescent="0.25">
      <c r="A6" t="s">
        <v>91</v>
      </c>
      <c r="C6" s="3"/>
      <c r="E6">
        <f>+E5/(1+0.15)</f>
        <v>147081.21787826085</v>
      </c>
      <c r="F6">
        <f>+F5/POWER(1+0.15,2)</f>
        <v>-41708.456136105873</v>
      </c>
      <c r="G6">
        <f>+G5/POWER(1+0.15,3)</f>
        <v>6575.1623243198837</v>
      </c>
      <c r="H6">
        <f>+H5/POWER(1+0.15,4)</f>
        <v>182303.52235733869</v>
      </c>
      <c r="I6" s="3"/>
    </row>
    <row r="7" spans="1:9" x14ac:dyDescent="0.25">
      <c r="A7" t="s">
        <v>84</v>
      </c>
      <c r="B7" t="s">
        <v>85</v>
      </c>
      <c r="C7" s="3"/>
    </row>
    <row r="8" spans="1:9" x14ac:dyDescent="0.25">
      <c r="A8" t="s">
        <v>92</v>
      </c>
      <c r="B8" s="23">
        <v>14.866408798711578</v>
      </c>
      <c r="C8" s="3"/>
    </row>
    <row r="9" spans="1:9" x14ac:dyDescent="0.25">
      <c r="C9" s="3"/>
    </row>
    <row r="10" spans="1:9" x14ac:dyDescent="0.25">
      <c r="A10" t="s">
        <v>93</v>
      </c>
      <c r="B10" s="3">
        <f>+SUM(E6:H6)-B2</f>
        <v>294250.44642381358</v>
      </c>
    </row>
    <row r="11" spans="1:9" x14ac:dyDescent="0.25">
      <c r="A11" t="s">
        <v>94</v>
      </c>
      <c r="B11" s="29">
        <f>+B10/B2</f>
        <v>294250.44642381358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Clientes</vt:lpstr>
      <vt:lpstr>Tipos Ingresos</vt:lpstr>
      <vt:lpstr>Ingresos</vt:lpstr>
      <vt:lpstr>Remuneraciones</vt:lpstr>
      <vt:lpstr>Tipos Egresos</vt:lpstr>
      <vt:lpstr>Egresos</vt:lpstr>
      <vt:lpstr>Personal</vt:lpstr>
      <vt:lpstr>Flujos Fondos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Desarrollo_SKI</dc:creator>
  <cp:lastModifiedBy>Emiliano Agustin Viti</cp:lastModifiedBy>
  <dcterms:created xsi:type="dcterms:W3CDTF">2014-10-17T21:48:45Z</dcterms:created>
  <dcterms:modified xsi:type="dcterms:W3CDTF">2016-12-15T15:10:50Z</dcterms:modified>
</cp:coreProperties>
</file>