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lianoAgustin\Documents\juego-sap-tfi\Documentacion\Negocios\"/>
    </mc:Choice>
  </mc:AlternateContent>
  <bookViews>
    <workbookView xWindow="0" yWindow="0" windowWidth="19200" windowHeight="8010"/>
  </bookViews>
  <sheets>
    <sheet name="Hoja 1" sheetId="1" r:id="rId1"/>
    <sheet name="Hoja 2" sheetId="2" r:id="rId2"/>
    <sheet name="Hoja 3" sheetId="4" r:id="rId3"/>
    <sheet name="Hoja 4" sheetId="3" r:id="rId4"/>
  </sheets>
  <calcPr calcId="171027"/>
</workbook>
</file>

<file path=xl/calcChain.xml><?xml version="1.0" encoding="utf-8"?>
<calcChain xmlns="http://schemas.openxmlformats.org/spreadsheetml/2006/main">
  <c r="H3" i="2" l="1"/>
  <c r="F9" i="3"/>
  <c r="E9" i="3"/>
  <c r="D9" i="3"/>
  <c r="F4" i="3"/>
  <c r="F5" i="3"/>
  <c r="F6" i="3"/>
  <c r="F7" i="3"/>
  <c r="F8" i="3"/>
  <c r="F3" i="3"/>
  <c r="E3" i="3"/>
  <c r="E7" i="3"/>
  <c r="E8" i="3"/>
  <c r="E4" i="3"/>
  <c r="E5" i="3"/>
  <c r="I26" i="2"/>
  <c r="B10" i="4" l="1"/>
  <c r="C3" i="4"/>
  <c r="B3" i="4"/>
  <c r="C2" i="4"/>
  <c r="B2" i="4"/>
  <c r="B23" i="4" s="1"/>
  <c r="H23" i="2"/>
  <c r="F22" i="2"/>
  <c r="F21" i="2"/>
  <c r="F20" i="2"/>
  <c r="F19" i="2"/>
  <c r="F18" i="2"/>
  <c r="F17" i="2"/>
  <c r="F16" i="2"/>
  <c r="F15" i="2"/>
  <c r="F14" i="2"/>
  <c r="F13" i="2"/>
  <c r="F12" i="2"/>
  <c r="F11" i="2"/>
  <c r="J22" i="2" s="1"/>
  <c r="L22" i="2" s="1"/>
  <c r="K10" i="2"/>
  <c r="F10" i="2"/>
  <c r="F9" i="2"/>
  <c r="F8" i="2"/>
  <c r="F7" i="2"/>
  <c r="F6" i="2"/>
  <c r="F5" i="2"/>
  <c r="F4" i="2"/>
  <c r="J10" i="2" s="1"/>
  <c r="K3" i="2"/>
  <c r="L3" i="2" s="1"/>
  <c r="I3" i="2"/>
  <c r="F3" i="2"/>
  <c r="K23" i="2"/>
  <c r="H23" i="1"/>
  <c r="F22" i="1"/>
  <c r="F21" i="1"/>
  <c r="F20" i="1"/>
  <c r="F19" i="1"/>
  <c r="F18" i="1"/>
  <c r="F17" i="1"/>
  <c r="F16" i="1"/>
  <c r="F15" i="1"/>
  <c r="F14" i="1"/>
  <c r="F13" i="1"/>
  <c r="F12" i="1"/>
  <c r="F11" i="1"/>
  <c r="A22" i="4" s="1"/>
  <c r="C22" i="4" s="1"/>
  <c r="F10" i="1"/>
  <c r="F9" i="1"/>
  <c r="F8" i="1"/>
  <c r="F7" i="1"/>
  <c r="F6" i="1"/>
  <c r="F5" i="1"/>
  <c r="F4" i="1"/>
  <c r="A10" i="4" s="1"/>
  <c r="I3" i="1"/>
  <c r="F3" i="1"/>
  <c r="F2" i="1"/>
  <c r="G2" i="1" s="1"/>
  <c r="I2" i="1" l="1"/>
  <c r="J23" i="2"/>
  <c r="L10" i="2"/>
  <c r="A23" i="4"/>
  <c r="C10" i="4"/>
  <c r="C23" i="4" s="1"/>
  <c r="L23" i="2"/>
  <c r="G10" i="1"/>
  <c r="I10" i="1" s="1"/>
  <c r="G22" i="1"/>
  <c r="I22" i="1" s="1"/>
  <c r="G22" i="2"/>
  <c r="G10" i="2"/>
  <c r="I10" i="2" l="1"/>
  <c r="G24" i="2"/>
  <c r="I22" i="2"/>
  <c r="I24" i="2" s="1"/>
  <c r="G25" i="2"/>
  <c r="I23" i="2"/>
  <c r="G23" i="1"/>
  <c r="G23" i="2"/>
  <c r="I23" i="1"/>
</calcChain>
</file>

<file path=xl/sharedStrings.xml><?xml version="1.0" encoding="utf-8"?>
<sst xmlns="http://schemas.openxmlformats.org/spreadsheetml/2006/main" count="79" uniqueCount="45">
  <si>
    <t>Mes</t>
  </si>
  <si>
    <t>Usuarios</t>
  </si>
  <si>
    <t>Visitas por mes</t>
  </si>
  <si>
    <t>Banners</t>
  </si>
  <si>
    <t>CPM</t>
  </si>
  <si>
    <t>Ingreso mensual</t>
  </si>
  <si>
    <t>Inflow Anual</t>
  </si>
  <si>
    <t>Outflow Anual</t>
  </si>
  <si>
    <t>Cashflow</t>
  </si>
  <si>
    <t>Inversión Inicial</t>
  </si>
  <si>
    <t>Proyecto web</t>
  </si>
  <si>
    <t>Año 1</t>
  </si>
  <si>
    <t>Proyecto móvil</t>
  </si>
  <si>
    <t>Año 2 - JUN</t>
  </si>
  <si>
    <t>Año 2 - JUL</t>
  </si>
  <si>
    <t>Año 2 - AGO</t>
  </si>
  <si>
    <t>Año 2 - SEP</t>
  </si>
  <si>
    <t>Año 2 - OCT</t>
  </si>
  <si>
    <t>Año 2 - NOV</t>
  </si>
  <si>
    <t>Año 2 - DIC</t>
  </si>
  <si>
    <t>Año 3 - ENE</t>
  </si>
  <si>
    <t>Año 3 - FEB</t>
  </si>
  <si>
    <t>Año 3 - MAR</t>
  </si>
  <si>
    <t>Año 3 - ABR</t>
  </si>
  <si>
    <t>Año 3 - MAY</t>
  </si>
  <si>
    <t>Año 3 - JUN</t>
  </si>
  <si>
    <t>Año 3 - JUL</t>
  </si>
  <si>
    <t>Año 3 - AGO</t>
  </si>
  <si>
    <t>Año 3 - SEP</t>
  </si>
  <si>
    <t>Año 3 - OCT</t>
  </si>
  <si>
    <t>Año 3 - NOV</t>
  </si>
  <si>
    <t>Año 3 - DEC</t>
  </si>
  <si>
    <t>Total proyecto</t>
  </si>
  <si>
    <t>Año 2</t>
  </si>
  <si>
    <t>Año 3</t>
  </si>
  <si>
    <t>Lider de proyecto</t>
  </si>
  <si>
    <t>Programador</t>
  </si>
  <si>
    <t>Artista Modelado 3D</t>
  </si>
  <si>
    <t>Productor de Sonido</t>
  </si>
  <si>
    <t>Tester</t>
  </si>
  <si>
    <t>Community Manager</t>
  </si>
  <si>
    <t>Costo por hora</t>
  </si>
  <si>
    <t>Cantidad de empleados</t>
  </si>
  <si>
    <t>Total</t>
  </si>
  <si>
    <t>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</si>
</sst>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]#,##0.00"/>
    <numFmt numFmtId="165" formatCode="[$$-540A]#,##0.00"/>
    <numFmt numFmtId="166" formatCode="&quot;$&quot;\ #,##0.0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/>
    <xf numFmtId="164" fontId="4" fillId="0" borderId="1" xfId="0" applyNumberFormat="1" applyFont="1" applyBorder="1"/>
    <xf numFmtId="164" fontId="4" fillId="0" borderId="1" xfId="0" applyNumberFormat="1" applyFont="1" applyBorder="1" applyAlignment="1"/>
    <xf numFmtId="0" fontId="2" fillId="0" borderId="1" xfId="0" applyFont="1" applyBorder="1" applyAlignment="1"/>
    <xf numFmtId="164" fontId="3" fillId="0" borderId="1" xfId="0" applyNumberFormat="1" applyFont="1" applyBorder="1" applyAlignment="1"/>
    <xf numFmtId="0" fontId="5" fillId="2" borderId="1" xfId="0" applyFont="1" applyFill="1" applyBorder="1" applyAlignment="1"/>
    <xf numFmtId="164" fontId="3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1" fillId="0" borderId="2" xfId="0" applyFont="1" applyBorder="1" applyAlignment="1"/>
    <xf numFmtId="0" fontId="3" fillId="0" borderId="3" xfId="0" applyFont="1" applyBorder="1"/>
    <xf numFmtId="0" fontId="3" fillId="0" borderId="4" xfId="0" applyFont="1" applyBorder="1"/>
    <xf numFmtId="0" fontId="2" fillId="0" borderId="2" xfId="0" applyFont="1" applyBorder="1" applyAlignment="1"/>
    <xf numFmtId="165" fontId="0" fillId="0" borderId="0" xfId="0" applyNumberFormat="1" applyFont="1" applyAlignment="1"/>
    <xf numFmtId="0" fontId="0" fillId="0" borderId="6" xfId="0" applyFont="1" applyBorder="1" applyAlignment="1"/>
    <xf numFmtId="166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166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166" fontId="0" fillId="0" borderId="15" xfId="0" applyNumberFormat="1" applyFont="1" applyBorder="1" applyAlignment="1"/>
    <xf numFmtId="0" fontId="0" fillId="0" borderId="16" xfId="0" applyFont="1" applyBorder="1" applyAlignment="1"/>
    <xf numFmtId="0" fontId="6" fillId="0" borderId="5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166" fontId="0" fillId="0" borderId="9" xfId="0" applyNumberFormat="1" applyFont="1" applyBorder="1" applyAlignment="1"/>
    <xf numFmtId="166" fontId="0" fillId="0" borderId="8" xfId="0" applyNumberFormat="1" applyFont="1" applyBorder="1" applyAlignment="1"/>
    <xf numFmtId="166" fontId="0" fillId="0" borderId="14" xfId="0" applyNumberFormat="1" applyFont="1" applyBorder="1" applyAlignment="1"/>
    <xf numFmtId="166" fontId="0" fillId="0" borderId="5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29" sqref="F29"/>
    </sheetView>
  </sheetViews>
  <sheetFormatPr defaultColWidth="14.42578125" defaultRowHeight="15.75" customHeight="1" x14ac:dyDescent="0.2"/>
  <sheetData>
    <row r="1" spans="1:10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ht="15.75" customHeight="1" x14ac:dyDescent="0.2">
      <c r="A2" s="2" t="s">
        <v>9</v>
      </c>
      <c r="B2" s="4">
        <v>0</v>
      </c>
      <c r="C2" s="4">
        <v>0</v>
      </c>
      <c r="D2" s="4">
        <v>0</v>
      </c>
      <c r="E2" s="4">
        <v>0.5</v>
      </c>
      <c r="F2" s="5">
        <f t="shared" ref="F2:F22" si="0">B2*C2*D2*E2</f>
        <v>0</v>
      </c>
      <c r="G2" s="5">
        <f>F2</f>
        <v>0</v>
      </c>
      <c r="H2" s="6">
        <v>61800</v>
      </c>
      <c r="I2" s="5">
        <f t="shared" ref="I2:I3" si="1">G2-H2</f>
        <v>-61800</v>
      </c>
    </row>
    <row r="3" spans="1:10" ht="15.75" customHeight="1" x14ac:dyDescent="0.2">
      <c r="A3" s="2" t="s">
        <v>11</v>
      </c>
      <c r="B3" s="4">
        <v>0</v>
      </c>
      <c r="C3" s="4">
        <v>0</v>
      </c>
      <c r="D3" s="4">
        <v>0</v>
      </c>
      <c r="E3" s="4">
        <v>0.5</v>
      </c>
      <c r="F3" s="5">
        <f t="shared" si="0"/>
        <v>0</v>
      </c>
      <c r="G3" s="6">
        <v>0</v>
      </c>
      <c r="H3" s="6">
        <v>125226.1</v>
      </c>
      <c r="I3" s="5">
        <f t="shared" si="1"/>
        <v>-125226.1</v>
      </c>
    </row>
    <row r="4" spans="1:10" ht="15.75" customHeight="1" x14ac:dyDescent="0.2">
      <c r="A4" s="2" t="s">
        <v>13</v>
      </c>
      <c r="B4" s="4">
        <v>200</v>
      </c>
      <c r="C4" s="4">
        <v>4</v>
      </c>
      <c r="D4" s="4">
        <v>1</v>
      </c>
      <c r="E4" s="4">
        <v>0.5</v>
      </c>
      <c r="F4" s="5">
        <f t="shared" si="0"/>
        <v>400</v>
      </c>
      <c r="G4" s="5"/>
      <c r="H4" s="6"/>
      <c r="I4" s="5"/>
    </row>
    <row r="5" spans="1:10" ht="15.75" customHeight="1" x14ac:dyDescent="0.2">
      <c r="A5" s="2" t="s">
        <v>14</v>
      </c>
      <c r="B5" s="4">
        <v>400</v>
      </c>
      <c r="C5" s="4">
        <v>4</v>
      </c>
      <c r="D5" s="4">
        <v>1</v>
      </c>
      <c r="E5" s="4">
        <v>0.5</v>
      </c>
      <c r="F5" s="5">
        <f t="shared" si="0"/>
        <v>800</v>
      </c>
      <c r="G5" s="5"/>
      <c r="H5" s="5"/>
      <c r="I5" s="5"/>
    </row>
    <row r="6" spans="1:10" ht="15.75" customHeight="1" x14ac:dyDescent="0.2">
      <c r="A6" s="2" t="s">
        <v>15</v>
      </c>
      <c r="B6" s="4">
        <v>600</v>
      </c>
      <c r="C6" s="4">
        <v>4</v>
      </c>
      <c r="D6" s="4">
        <v>1</v>
      </c>
      <c r="E6" s="4">
        <v>0.5</v>
      </c>
      <c r="F6" s="5">
        <f t="shared" si="0"/>
        <v>1200</v>
      </c>
      <c r="G6" s="5"/>
      <c r="H6" s="5"/>
      <c r="I6" s="5"/>
    </row>
    <row r="7" spans="1:10" ht="15.75" customHeight="1" x14ac:dyDescent="0.2">
      <c r="A7" s="2" t="s">
        <v>16</v>
      </c>
      <c r="B7" s="4">
        <v>800</v>
      </c>
      <c r="C7" s="4">
        <v>5</v>
      </c>
      <c r="D7" s="4">
        <v>1</v>
      </c>
      <c r="E7" s="4">
        <v>0.5</v>
      </c>
      <c r="F7" s="5">
        <f t="shared" si="0"/>
        <v>2000</v>
      </c>
      <c r="G7" s="5"/>
      <c r="H7" s="6"/>
      <c r="I7" s="5"/>
    </row>
    <row r="8" spans="1:10" ht="15.75" customHeight="1" x14ac:dyDescent="0.2">
      <c r="A8" s="2" t="s">
        <v>17</v>
      </c>
      <c r="B8" s="4">
        <v>1000</v>
      </c>
      <c r="C8" s="4">
        <v>5</v>
      </c>
      <c r="D8" s="4">
        <v>2</v>
      </c>
      <c r="E8" s="4">
        <v>0.5</v>
      </c>
      <c r="F8" s="5">
        <f t="shared" si="0"/>
        <v>5000</v>
      </c>
      <c r="G8" s="5"/>
      <c r="H8" s="5"/>
      <c r="I8" s="5"/>
    </row>
    <row r="9" spans="1:10" ht="15.75" customHeight="1" x14ac:dyDescent="0.2">
      <c r="A9" s="2" t="s">
        <v>18</v>
      </c>
      <c r="B9" s="4">
        <v>1200</v>
      </c>
      <c r="C9" s="4">
        <v>6</v>
      </c>
      <c r="D9" s="4">
        <v>2</v>
      </c>
      <c r="E9" s="4">
        <v>0.5</v>
      </c>
      <c r="F9" s="5">
        <f t="shared" si="0"/>
        <v>7200</v>
      </c>
      <c r="G9" s="5"/>
      <c r="H9" s="6"/>
      <c r="I9" s="5"/>
    </row>
    <row r="10" spans="1:10" ht="15.75" customHeight="1" x14ac:dyDescent="0.2">
      <c r="A10" s="2" t="s">
        <v>19</v>
      </c>
      <c r="B10" s="4">
        <v>1400</v>
      </c>
      <c r="C10" s="4">
        <v>6</v>
      </c>
      <c r="D10" s="4">
        <v>2</v>
      </c>
      <c r="E10" s="4">
        <v>0.5</v>
      </c>
      <c r="F10" s="5">
        <f t="shared" si="0"/>
        <v>8400</v>
      </c>
      <c r="G10" s="5">
        <f>SUM(F4:F10)</f>
        <v>25000</v>
      </c>
      <c r="H10" s="6">
        <v>72668</v>
      </c>
      <c r="I10" s="5">
        <f>G10-H10</f>
        <v>-47668</v>
      </c>
    </row>
    <row r="11" spans="1:10" ht="15.75" customHeight="1" x14ac:dyDescent="0.2">
      <c r="A11" s="2" t="s">
        <v>20</v>
      </c>
      <c r="B11" s="4">
        <v>1500</v>
      </c>
      <c r="C11" s="4">
        <v>7</v>
      </c>
      <c r="D11" s="4">
        <v>2</v>
      </c>
      <c r="E11" s="4">
        <v>0.5</v>
      </c>
      <c r="F11" s="5">
        <f t="shared" si="0"/>
        <v>10500</v>
      </c>
      <c r="G11" s="5"/>
      <c r="H11" s="5"/>
      <c r="I11" s="5"/>
    </row>
    <row r="12" spans="1:10" ht="15.75" customHeight="1" x14ac:dyDescent="0.2">
      <c r="A12" s="2" t="s">
        <v>21</v>
      </c>
      <c r="B12" s="4">
        <v>1600</v>
      </c>
      <c r="C12" s="4">
        <v>7</v>
      </c>
      <c r="D12" s="4">
        <v>2</v>
      </c>
      <c r="E12" s="4">
        <v>0.5</v>
      </c>
      <c r="F12" s="5">
        <f t="shared" si="0"/>
        <v>11200</v>
      </c>
      <c r="G12" s="5"/>
      <c r="H12" s="5"/>
      <c r="I12" s="5"/>
    </row>
    <row r="13" spans="1:10" ht="15.75" customHeight="1" x14ac:dyDescent="0.2">
      <c r="A13" s="2" t="s">
        <v>22</v>
      </c>
      <c r="B13" s="4">
        <v>1700</v>
      </c>
      <c r="C13" s="4">
        <v>8</v>
      </c>
      <c r="D13" s="4">
        <v>2</v>
      </c>
      <c r="E13" s="4">
        <v>0.5</v>
      </c>
      <c r="F13" s="5">
        <f t="shared" si="0"/>
        <v>13600</v>
      </c>
      <c r="G13" s="5"/>
      <c r="H13" s="5"/>
      <c r="I13" s="5"/>
    </row>
    <row r="14" spans="1:10" ht="15.75" customHeight="1" x14ac:dyDescent="0.2">
      <c r="A14" s="2" t="s">
        <v>23</v>
      </c>
      <c r="B14" s="4">
        <v>1800</v>
      </c>
      <c r="C14" s="4">
        <v>8</v>
      </c>
      <c r="D14" s="4">
        <v>3</v>
      </c>
      <c r="E14" s="4">
        <v>0.5</v>
      </c>
      <c r="F14" s="5">
        <f t="shared" si="0"/>
        <v>21600</v>
      </c>
      <c r="G14" s="5"/>
      <c r="H14" s="5"/>
      <c r="I14" s="5"/>
    </row>
    <row r="15" spans="1:10" ht="15.75" customHeight="1" x14ac:dyDescent="0.2">
      <c r="A15" s="2" t="s">
        <v>24</v>
      </c>
      <c r="B15" s="4">
        <v>1900</v>
      </c>
      <c r="C15" s="4">
        <v>9</v>
      </c>
      <c r="D15" s="4">
        <v>3</v>
      </c>
      <c r="E15" s="4">
        <v>0.5</v>
      </c>
      <c r="F15" s="5">
        <f t="shared" si="0"/>
        <v>25650</v>
      </c>
      <c r="G15" s="5"/>
      <c r="H15" s="5"/>
      <c r="I15" s="5"/>
    </row>
    <row r="16" spans="1:10" ht="15.75" customHeight="1" x14ac:dyDescent="0.2">
      <c r="A16" s="2" t="s">
        <v>25</v>
      </c>
      <c r="B16" s="4">
        <v>2000</v>
      </c>
      <c r="C16" s="4">
        <v>9</v>
      </c>
      <c r="D16" s="4">
        <v>3</v>
      </c>
      <c r="E16" s="4">
        <v>0.5</v>
      </c>
      <c r="F16" s="5">
        <f t="shared" si="0"/>
        <v>27000</v>
      </c>
      <c r="G16" s="5"/>
      <c r="H16" s="5"/>
      <c r="I16" s="5"/>
    </row>
    <row r="17" spans="1:9" ht="15.75" customHeight="1" x14ac:dyDescent="0.2">
      <c r="A17" s="2" t="s">
        <v>26</v>
      </c>
      <c r="B17" s="4">
        <v>2100</v>
      </c>
      <c r="C17" s="4">
        <v>10</v>
      </c>
      <c r="D17" s="4">
        <v>3</v>
      </c>
      <c r="E17" s="4">
        <v>0.5</v>
      </c>
      <c r="F17" s="5">
        <f t="shared" si="0"/>
        <v>31500</v>
      </c>
      <c r="G17" s="5"/>
      <c r="H17" s="5"/>
      <c r="I17" s="5"/>
    </row>
    <row r="18" spans="1:9" ht="15.75" customHeight="1" x14ac:dyDescent="0.2">
      <c r="A18" s="2" t="s">
        <v>27</v>
      </c>
      <c r="B18" s="4">
        <v>2200</v>
      </c>
      <c r="C18" s="4">
        <v>10</v>
      </c>
      <c r="D18" s="4">
        <v>3</v>
      </c>
      <c r="E18" s="4">
        <v>0.5</v>
      </c>
      <c r="F18" s="5">
        <f t="shared" si="0"/>
        <v>33000</v>
      </c>
      <c r="G18" s="5"/>
      <c r="H18" s="6"/>
      <c r="I18" s="5"/>
    </row>
    <row r="19" spans="1:9" ht="15.75" customHeight="1" x14ac:dyDescent="0.2">
      <c r="A19" s="9" t="s">
        <v>28</v>
      </c>
      <c r="B19" s="4">
        <v>2300</v>
      </c>
      <c r="C19" s="4">
        <v>10</v>
      </c>
      <c r="D19" s="4">
        <v>3</v>
      </c>
      <c r="E19" s="4">
        <v>0.5</v>
      </c>
      <c r="F19" s="5">
        <f t="shared" si="0"/>
        <v>34500</v>
      </c>
      <c r="G19" s="5"/>
      <c r="H19" s="6"/>
      <c r="I19" s="5"/>
    </row>
    <row r="20" spans="1:9" ht="15.75" customHeight="1" x14ac:dyDescent="0.2">
      <c r="A20" s="9" t="s">
        <v>29</v>
      </c>
      <c r="B20" s="4">
        <v>2400</v>
      </c>
      <c r="C20" s="4">
        <v>10</v>
      </c>
      <c r="D20" s="4">
        <v>3</v>
      </c>
      <c r="E20" s="4">
        <v>0.5</v>
      </c>
      <c r="F20" s="5">
        <f t="shared" si="0"/>
        <v>36000</v>
      </c>
      <c r="G20" s="5"/>
      <c r="H20" s="6"/>
      <c r="I20" s="5"/>
    </row>
    <row r="21" spans="1:9" ht="15.75" customHeight="1" x14ac:dyDescent="0.2">
      <c r="A21" s="9" t="s">
        <v>30</v>
      </c>
      <c r="B21" s="4">
        <v>2500</v>
      </c>
      <c r="C21" s="4">
        <v>10</v>
      </c>
      <c r="D21" s="4">
        <v>3</v>
      </c>
      <c r="E21" s="4">
        <v>0.5</v>
      </c>
      <c r="F21" s="5">
        <f t="shared" si="0"/>
        <v>37500</v>
      </c>
      <c r="G21" s="5"/>
      <c r="H21" s="6"/>
      <c r="I21" s="5"/>
    </row>
    <row r="22" spans="1:9" ht="15.75" customHeight="1" x14ac:dyDescent="0.2">
      <c r="A22" s="9" t="s">
        <v>31</v>
      </c>
      <c r="B22" s="4">
        <v>2600</v>
      </c>
      <c r="C22" s="4">
        <v>10</v>
      </c>
      <c r="D22" s="4">
        <v>3</v>
      </c>
      <c r="E22" s="4">
        <v>0.5</v>
      </c>
      <c r="F22" s="5">
        <f t="shared" si="0"/>
        <v>39000</v>
      </c>
      <c r="G22" s="5">
        <f>SUM(F11:F22)</f>
        <v>321050</v>
      </c>
      <c r="H22" s="6">
        <v>0</v>
      </c>
      <c r="I22" s="5">
        <f>G22-H22</f>
        <v>321050</v>
      </c>
    </row>
    <row r="23" spans="1:9" ht="15.75" customHeight="1" x14ac:dyDescent="0.2">
      <c r="A23" s="2" t="s">
        <v>32</v>
      </c>
      <c r="B23" s="11"/>
      <c r="C23" s="11"/>
      <c r="D23" s="4"/>
      <c r="E23" s="11"/>
      <c r="F23" s="11"/>
      <c r="G23" s="5">
        <f t="shared" ref="G23:I23" si="2">SUM(G2:G22)</f>
        <v>346050</v>
      </c>
      <c r="H23" s="5">
        <f t="shared" si="2"/>
        <v>259694.1</v>
      </c>
      <c r="I23" s="5">
        <f t="shared" si="2"/>
        <v>86355.9</v>
      </c>
    </row>
  </sheetData>
  <conditionalFormatting sqref="F2:F22">
    <cfRule type="notContainsBlanks" dxfId="1" priority="1">
      <formula>LEN(TRIM(F2))&gt;0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H28" sqref="H28"/>
    </sheetView>
  </sheetViews>
  <sheetFormatPr defaultColWidth="14.42578125" defaultRowHeight="15.75" customHeight="1" x14ac:dyDescent="0.2"/>
  <cols>
    <col min="2" max="6" width="0" hidden="1"/>
  </cols>
  <sheetData>
    <row r="1" spans="1:12" ht="12.75" x14ac:dyDescent="0.2">
      <c r="A1" s="1"/>
      <c r="B1" s="1"/>
      <c r="C1" s="1"/>
      <c r="D1" s="1"/>
      <c r="E1" s="1"/>
      <c r="F1" s="1"/>
      <c r="G1" s="13" t="s">
        <v>10</v>
      </c>
      <c r="H1" s="14"/>
      <c r="I1" s="15"/>
      <c r="J1" s="16" t="s">
        <v>12</v>
      </c>
      <c r="K1" s="14"/>
      <c r="L1" s="15"/>
    </row>
    <row r="2" spans="1:12" ht="12.75" x14ac:dyDescent="0.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7" t="s">
        <v>6</v>
      </c>
      <c r="K2" s="7" t="s">
        <v>7</v>
      </c>
      <c r="L2" s="7" t="s">
        <v>8</v>
      </c>
    </row>
    <row r="3" spans="1:12" ht="12.75" x14ac:dyDescent="0.2">
      <c r="A3" s="2" t="s">
        <v>11</v>
      </c>
      <c r="B3" s="4">
        <v>0</v>
      </c>
      <c r="C3" s="4">
        <v>0</v>
      </c>
      <c r="D3" s="4">
        <v>0</v>
      </c>
      <c r="E3" s="4">
        <v>0.5</v>
      </c>
      <c r="F3" s="5">
        <f t="shared" ref="F3:F22" si="0">B3*C3*D3*E3</f>
        <v>0</v>
      </c>
      <c r="G3" s="6">
        <v>0</v>
      </c>
      <c r="H3" s="6">
        <f>125226.1+61800</f>
        <v>187026.1</v>
      </c>
      <c r="I3" s="5">
        <f t="shared" ref="I3" si="1">G3-H3</f>
        <v>-187026.1</v>
      </c>
      <c r="J3" s="8">
        <v>0</v>
      </c>
      <c r="K3" s="8">
        <f>125226.1*1.2</f>
        <v>150271.32</v>
      </c>
      <c r="L3" s="10">
        <f t="shared" ref="L3" si="2">J3-K3</f>
        <v>-150271.32</v>
      </c>
    </row>
    <row r="4" spans="1:12" ht="12.75" hidden="1" x14ac:dyDescent="0.2">
      <c r="A4" s="2" t="s">
        <v>13</v>
      </c>
      <c r="B4" s="4">
        <v>200</v>
      </c>
      <c r="C4" s="4">
        <v>4</v>
      </c>
      <c r="D4" s="4">
        <v>1</v>
      </c>
      <c r="E4" s="4">
        <v>0.5</v>
      </c>
      <c r="F4" s="5">
        <f t="shared" si="0"/>
        <v>400</v>
      </c>
      <c r="G4" s="5"/>
      <c r="H4" s="6"/>
      <c r="I4" s="5"/>
      <c r="J4" s="10"/>
      <c r="K4" s="10"/>
      <c r="L4" s="10"/>
    </row>
    <row r="5" spans="1:12" ht="12.75" hidden="1" x14ac:dyDescent="0.2">
      <c r="A5" s="2" t="s">
        <v>14</v>
      </c>
      <c r="B5" s="4">
        <v>400</v>
      </c>
      <c r="C5" s="4">
        <v>4</v>
      </c>
      <c r="D5" s="4">
        <v>1</v>
      </c>
      <c r="E5" s="4">
        <v>0.5</v>
      </c>
      <c r="F5" s="5">
        <f t="shared" si="0"/>
        <v>800</v>
      </c>
      <c r="G5" s="5"/>
      <c r="H5" s="5"/>
      <c r="I5" s="5"/>
      <c r="J5" s="10"/>
      <c r="K5" s="10"/>
      <c r="L5" s="10"/>
    </row>
    <row r="6" spans="1:12" ht="12.75" hidden="1" x14ac:dyDescent="0.2">
      <c r="A6" s="2" t="s">
        <v>15</v>
      </c>
      <c r="B6" s="4">
        <v>600</v>
      </c>
      <c r="C6" s="4">
        <v>4</v>
      </c>
      <c r="D6" s="4">
        <v>1</v>
      </c>
      <c r="E6" s="4">
        <v>0.5</v>
      </c>
      <c r="F6" s="5">
        <f t="shared" si="0"/>
        <v>1200</v>
      </c>
      <c r="G6" s="5"/>
      <c r="H6" s="5"/>
      <c r="I6" s="5"/>
      <c r="J6" s="10"/>
      <c r="K6" s="10"/>
      <c r="L6" s="10"/>
    </row>
    <row r="7" spans="1:12" ht="12.75" hidden="1" x14ac:dyDescent="0.2">
      <c r="A7" s="2" t="s">
        <v>16</v>
      </c>
      <c r="B7" s="4">
        <v>800</v>
      </c>
      <c r="C7" s="4">
        <v>5</v>
      </c>
      <c r="D7" s="4">
        <v>1</v>
      </c>
      <c r="E7" s="4">
        <v>0.5</v>
      </c>
      <c r="F7" s="5">
        <f t="shared" si="0"/>
        <v>2000</v>
      </c>
      <c r="G7" s="5"/>
      <c r="H7" s="6"/>
      <c r="I7" s="5"/>
      <c r="J7" s="10"/>
      <c r="K7" s="8"/>
      <c r="L7" s="10"/>
    </row>
    <row r="8" spans="1:12" ht="12.75" hidden="1" x14ac:dyDescent="0.2">
      <c r="A8" s="2" t="s">
        <v>17</v>
      </c>
      <c r="B8" s="4">
        <v>1000</v>
      </c>
      <c r="C8" s="4">
        <v>5</v>
      </c>
      <c r="D8" s="4">
        <v>2</v>
      </c>
      <c r="E8" s="4">
        <v>0.5</v>
      </c>
      <c r="F8" s="5">
        <f t="shared" si="0"/>
        <v>5000</v>
      </c>
      <c r="G8" s="5"/>
      <c r="H8" s="5"/>
      <c r="I8" s="5"/>
      <c r="J8" s="10"/>
      <c r="K8" s="10"/>
      <c r="L8" s="10"/>
    </row>
    <row r="9" spans="1:12" ht="12.75" hidden="1" x14ac:dyDescent="0.2">
      <c r="A9" s="2" t="s">
        <v>18</v>
      </c>
      <c r="B9" s="4">
        <v>1200</v>
      </c>
      <c r="C9" s="4">
        <v>6</v>
      </c>
      <c r="D9" s="4">
        <v>2</v>
      </c>
      <c r="E9" s="4">
        <v>0.5</v>
      </c>
      <c r="F9" s="5">
        <f t="shared" si="0"/>
        <v>7200</v>
      </c>
      <c r="G9" s="5"/>
      <c r="H9" s="6"/>
      <c r="I9" s="5"/>
      <c r="J9" s="10"/>
      <c r="K9" s="10"/>
      <c r="L9" s="10"/>
    </row>
    <row r="10" spans="1:12" ht="12.75" x14ac:dyDescent="0.2">
      <c r="A10" s="2" t="s">
        <v>33</v>
      </c>
      <c r="B10" s="4">
        <v>1400</v>
      </c>
      <c r="C10" s="4">
        <v>6</v>
      </c>
      <c r="D10" s="4">
        <v>2</v>
      </c>
      <c r="E10" s="4">
        <v>0.5</v>
      </c>
      <c r="F10" s="5">
        <f t="shared" si="0"/>
        <v>8400</v>
      </c>
      <c r="G10" s="5">
        <f>SUM(F4:F10)</f>
        <v>25000</v>
      </c>
      <c r="H10" s="6">
        <v>72668</v>
      </c>
      <c r="I10" s="5">
        <f>G10-H10</f>
        <v>-47668</v>
      </c>
      <c r="J10" s="10">
        <f>SUM(F4:F10)/1.5</f>
        <v>16666.666666666668</v>
      </c>
      <c r="K10" s="10">
        <f>(55168*1.2)+17500</f>
        <v>83701.599999999991</v>
      </c>
      <c r="L10" s="10">
        <f>J10-K10</f>
        <v>-67034.93333333332</v>
      </c>
    </row>
    <row r="11" spans="1:12" ht="12.75" hidden="1" x14ac:dyDescent="0.2">
      <c r="A11" s="2" t="s">
        <v>20</v>
      </c>
      <c r="B11" s="4">
        <v>1500</v>
      </c>
      <c r="C11" s="4">
        <v>7</v>
      </c>
      <c r="D11" s="4">
        <v>2</v>
      </c>
      <c r="E11" s="4">
        <v>0.5</v>
      </c>
      <c r="F11" s="5">
        <f t="shared" si="0"/>
        <v>10500</v>
      </c>
      <c r="G11" s="5"/>
      <c r="H11" s="5"/>
      <c r="I11" s="5"/>
      <c r="J11" s="10"/>
      <c r="K11" s="12"/>
      <c r="L11" s="10"/>
    </row>
    <row r="12" spans="1:12" ht="12.75" hidden="1" x14ac:dyDescent="0.2">
      <c r="A12" s="2" t="s">
        <v>21</v>
      </c>
      <c r="B12" s="4">
        <v>1600</v>
      </c>
      <c r="C12" s="4">
        <v>7</v>
      </c>
      <c r="D12" s="4">
        <v>2</v>
      </c>
      <c r="E12" s="4">
        <v>0.5</v>
      </c>
      <c r="F12" s="5">
        <f t="shared" si="0"/>
        <v>11200</v>
      </c>
      <c r="G12" s="5"/>
      <c r="H12" s="5"/>
      <c r="I12" s="5"/>
      <c r="J12" s="10"/>
      <c r="K12" s="10"/>
      <c r="L12" s="10"/>
    </row>
    <row r="13" spans="1:12" ht="12.75" hidden="1" x14ac:dyDescent="0.2">
      <c r="A13" s="2" t="s">
        <v>22</v>
      </c>
      <c r="B13" s="4">
        <v>1700</v>
      </c>
      <c r="C13" s="4">
        <v>8</v>
      </c>
      <c r="D13" s="4">
        <v>2</v>
      </c>
      <c r="E13" s="4">
        <v>0.5</v>
      </c>
      <c r="F13" s="5">
        <f t="shared" si="0"/>
        <v>13600</v>
      </c>
      <c r="G13" s="5"/>
      <c r="H13" s="5"/>
      <c r="I13" s="5"/>
      <c r="J13" s="10"/>
      <c r="K13" s="10"/>
      <c r="L13" s="10"/>
    </row>
    <row r="14" spans="1:12" ht="12.75" hidden="1" x14ac:dyDescent="0.2">
      <c r="A14" s="2" t="s">
        <v>23</v>
      </c>
      <c r="B14" s="4">
        <v>1800</v>
      </c>
      <c r="C14" s="4">
        <v>8</v>
      </c>
      <c r="D14" s="4">
        <v>3</v>
      </c>
      <c r="E14" s="4">
        <v>0.5</v>
      </c>
      <c r="F14" s="5">
        <f t="shared" si="0"/>
        <v>21600</v>
      </c>
      <c r="G14" s="5"/>
      <c r="H14" s="5"/>
      <c r="I14" s="5"/>
      <c r="J14" s="10"/>
      <c r="K14" s="10"/>
      <c r="L14" s="10"/>
    </row>
    <row r="15" spans="1:12" ht="12.75" hidden="1" x14ac:dyDescent="0.2">
      <c r="A15" s="2" t="s">
        <v>24</v>
      </c>
      <c r="B15" s="4">
        <v>1900</v>
      </c>
      <c r="C15" s="4">
        <v>9</v>
      </c>
      <c r="D15" s="4">
        <v>3</v>
      </c>
      <c r="E15" s="4">
        <v>0.5</v>
      </c>
      <c r="F15" s="5">
        <f t="shared" si="0"/>
        <v>25650</v>
      </c>
      <c r="G15" s="5"/>
      <c r="H15" s="5"/>
      <c r="I15" s="5"/>
      <c r="J15" s="10"/>
      <c r="K15" s="10"/>
      <c r="L15" s="10"/>
    </row>
    <row r="16" spans="1:12" ht="12.75" hidden="1" x14ac:dyDescent="0.2">
      <c r="A16" s="2" t="s">
        <v>25</v>
      </c>
      <c r="B16" s="4">
        <v>2000</v>
      </c>
      <c r="C16" s="4">
        <v>9</v>
      </c>
      <c r="D16" s="4">
        <v>3</v>
      </c>
      <c r="E16" s="4">
        <v>0.5</v>
      </c>
      <c r="F16" s="5">
        <f t="shared" si="0"/>
        <v>27000</v>
      </c>
      <c r="G16" s="5"/>
      <c r="H16" s="5"/>
      <c r="I16" s="5"/>
      <c r="J16" s="10"/>
      <c r="K16" s="10"/>
      <c r="L16" s="10"/>
    </row>
    <row r="17" spans="1:12" ht="12.75" hidden="1" x14ac:dyDescent="0.2">
      <c r="A17" s="2" t="s">
        <v>26</v>
      </c>
      <c r="B17" s="4">
        <v>2100</v>
      </c>
      <c r="C17" s="4">
        <v>10</v>
      </c>
      <c r="D17" s="4">
        <v>3</v>
      </c>
      <c r="E17" s="4">
        <v>0.5</v>
      </c>
      <c r="F17" s="5">
        <f t="shared" si="0"/>
        <v>31500</v>
      </c>
      <c r="G17" s="5"/>
      <c r="H17" s="5"/>
      <c r="I17" s="5"/>
      <c r="J17" s="10"/>
      <c r="K17" s="10"/>
      <c r="L17" s="10"/>
    </row>
    <row r="18" spans="1:12" ht="12.75" hidden="1" x14ac:dyDescent="0.2">
      <c r="A18" s="2" t="s">
        <v>27</v>
      </c>
      <c r="B18" s="4">
        <v>2200</v>
      </c>
      <c r="C18" s="4">
        <v>10</v>
      </c>
      <c r="D18" s="4">
        <v>3</v>
      </c>
      <c r="E18" s="4">
        <v>0.5</v>
      </c>
      <c r="F18" s="5">
        <f t="shared" si="0"/>
        <v>33000</v>
      </c>
      <c r="G18" s="5"/>
      <c r="H18" s="6"/>
      <c r="I18" s="5"/>
      <c r="J18" s="10"/>
      <c r="K18" s="10"/>
      <c r="L18" s="10"/>
    </row>
    <row r="19" spans="1:12" ht="12.75" hidden="1" x14ac:dyDescent="0.2">
      <c r="A19" s="9" t="s">
        <v>28</v>
      </c>
      <c r="B19" s="4">
        <v>2300</v>
      </c>
      <c r="C19" s="4">
        <v>10</v>
      </c>
      <c r="D19" s="4">
        <v>3</v>
      </c>
      <c r="E19" s="4">
        <v>0.5</v>
      </c>
      <c r="F19" s="5">
        <f t="shared" si="0"/>
        <v>34500</v>
      </c>
      <c r="G19" s="5"/>
      <c r="H19" s="6"/>
      <c r="I19" s="5"/>
      <c r="J19" s="10"/>
      <c r="K19" s="8"/>
      <c r="L19" s="10"/>
    </row>
    <row r="20" spans="1:12" ht="12.75" hidden="1" x14ac:dyDescent="0.2">
      <c r="A20" s="9" t="s">
        <v>29</v>
      </c>
      <c r="B20" s="4">
        <v>2400</v>
      </c>
      <c r="C20" s="4">
        <v>10</v>
      </c>
      <c r="D20" s="4">
        <v>3</v>
      </c>
      <c r="E20" s="4">
        <v>0.5</v>
      </c>
      <c r="F20" s="5">
        <f t="shared" si="0"/>
        <v>36000</v>
      </c>
      <c r="G20" s="5"/>
      <c r="H20" s="6"/>
      <c r="I20" s="5"/>
      <c r="J20" s="10"/>
      <c r="K20" s="8"/>
      <c r="L20" s="10"/>
    </row>
    <row r="21" spans="1:12" ht="12.75" hidden="1" x14ac:dyDescent="0.2">
      <c r="A21" s="9" t="s">
        <v>30</v>
      </c>
      <c r="B21" s="4">
        <v>2500</v>
      </c>
      <c r="C21" s="4">
        <v>10</v>
      </c>
      <c r="D21" s="4">
        <v>3</v>
      </c>
      <c r="E21" s="4">
        <v>0.5</v>
      </c>
      <c r="F21" s="5">
        <f t="shared" si="0"/>
        <v>37500</v>
      </c>
      <c r="G21" s="5"/>
      <c r="H21" s="6"/>
      <c r="I21" s="5"/>
      <c r="J21" s="10"/>
      <c r="K21" s="8"/>
      <c r="L21" s="10"/>
    </row>
    <row r="22" spans="1:12" ht="12.75" x14ac:dyDescent="0.2">
      <c r="A22" s="9" t="s">
        <v>34</v>
      </c>
      <c r="B22" s="4">
        <v>2600</v>
      </c>
      <c r="C22" s="4">
        <v>10</v>
      </c>
      <c r="D22" s="4">
        <v>3</v>
      </c>
      <c r="E22" s="4">
        <v>0.5</v>
      </c>
      <c r="F22" s="5">
        <f t="shared" si="0"/>
        <v>39000</v>
      </c>
      <c r="G22" s="5">
        <f>SUM(F11:F22)</f>
        <v>321050</v>
      </c>
      <c r="H22" s="8">
        <v>1500</v>
      </c>
      <c r="I22" s="5">
        <f>G22-H22</f>
        <v>319550</v>
      </c>
      <c r="J22" s="10">
        <f>SUM(F11:F22)/2.66</f>
        <v>120695.4887218045</v>
      </c>
      <c r="K22" s="8">
        <v>0</v>
      </c>
      <c r="L22" s="10">
        <f>J22-K22</f>
        <v>120695.4887218045</v>
      </c>
    </row>
    <row r="23" spans="1:12" ht="12.75" x14ac:dyDescent="0.2">
      <c r="A23" s="2" t="s">
        <v>32</v>
      </c>
      <c r="B23" s="11"/>
      <c r="C23" s="11"/>
      <c r="D23" s="4"/>
      <c r="E23" s="11"/>
      <c r="F23" s="11"/>
      <c r="G23" s="5">
        <f>SUM(G3:G22)</f>
        <v>346050</v>
      </c>
      <c r="H23" s="5">
        <f>SUM(H3:H22)</f>
        <v>261194.1</v>
      </c>
      <c r="I23" s="5">
        <f>SUM(I3:I22)</f>
        <v>84855.9</v>
      </c>
      <c r="J23" s="10">
        <f>SUM(J3:J22)</f>
        <v>137362.15538847118</v>
      </c>
      <c r="K23" s="10">
        <f>SUM(K3:K22)</f>
        <v>233972.91999999998</v>
      </c>
      <c r="L23" s="10">
        <f>SUM(L3:L22)</f>
        <v>-96610.764611528823</v>
      </c>
    </row>
    <row r="24" spans="1:12" ht="15.75" customHeight="1" x14ac:dyDescent="0.2">
      <c r="G24" s="17">
        <f>G10*0.03</f>
        <v>750</v>
      </c>
      <c r="I24" s="17">
        <f>I22*0.3/12</f>
        <v>7988.75</v>
      </c>
    </row>
    <row r="25" spans="1:12" ht="15.75" customHeight="1" x14ac:dyDescent="0.2">
      <c r="G25" s="17">
        <f>G22*0.03</f>
        <v>9631.5</v>
      </c>
    </row>
    <row r="26" spans="1:12" ht="15.75" customHeight="1" x14ac:dyDescent="0.2">
      <c r="I26">
        <f>7000*12</f>
        <v>84000</v>
      </c>
    </row>
  </sheetData>
  <mergeCells count="2">
    <mergeCell ref="G1:I1"/>
    <mergeCell ref="J1:L1"/>
  </mergeCells>
  <conditionalFormatting sqref="F3:F22">
    <cfRule type="notContainsBlanks" dxfId="0" priority="1">
      <formula>LEN(TRIM(F3))&gt;0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4" workbookViewId="0">
      <selection activeCell="B23" sqref="B23"/>
    </sheetView>
  </sheetViews>
  <sheetFormatPr defaultColWidth="14.42578125" defaultRowHeight="15.75" customHeight="1" x14ac:dyDescent="0.2"/>
  <sheetData>
    <row r="1" spans="1:3" ht="15.75" customHeight="1" x14ac:dyDescent="0.2">
      <c r="A1" s="7" t="s">
        <v>6</v>
      </c>
      <c r="B1" s="7" t="s">
        <v>7</v>
      </c>
      <c r="C1" s="7" t="s">
        <v>8</v>
      </c>
    </row>
    <row r="2" spans="1:3" ht="15.75" customHeight="1" x14ac:dyDescent="0.2">
      <c r="A2" s="8">
        <v>0</v>
      </c>
      <c r="B2" s="8">
        <f>61800</f>
        <v>61800</v>
      </c>
      <c r="C2" s="10">
        <f t="shared" ref="C2:C3" si="0">A2-B2</f>
        <v>-61800</v>
      </c>
    </row>
    <row r="3" spans="1:3" ht="15.75" customHeight="1" x14ac:dyDescent="0.2">
      <c r="A3" s="8">
        <v>0</v>
      </c>
      <c r="B3" s="8">
        <f>125226.1*1.2</f>
        <v>150271.32</v>
      </c>
      <c r="C3" s="10">
        <f t="shared" si="0"/>
        <v>-150271.32</v>
      </c>
    </row>
    <row r="4" spans="1:3" ht="15.75" customHeight="1" x14ac:dyDescent="0.2">
      <c r="A4" s="10"/>
      <c r="B4" s="10"/>
      <c r="C4" s="10"/>
    </row>
    <row r="5" spans="1:3" ht="15.75" customHeight="1" x14ac:dyDescent="0.2">
      <c r="A5" s="10"/>
      <c r="B5" s="10"/>
      <c r="C5" s="10"/>
    </row>
    <row r="6" spans="1:3" ht="15.75" customHeight="1" x14ac:dyDescent="0.2">
      <c r="A6" s="10"/>
      <c r="B6" s="10"/>
      <c r="C6" s="10"/>
    </row>
    <row r="7" spans="1:3" ht="15.75" customHeight="1" x14ac:dyDescent="0.2">
      <c r="A7" s="10"/>
      <c r="B7" s="8"/>
      <c r="C7" s="10"/>
    </row>
    <row r="8" spans="1:3" ht="15.75" customHeight="1" x14ac:dyDescent="0.2">
      <c r="A8" s="10"/>
      <c r="B8" s="10"/>
      <c r="C8" s="10"/>
    </row>
    <row r="9" spans="1:3" ht="15.75" customHeight="1" x14ac:dyDescent="0.2">
      <c r="A9" s="10"/>
      <c r="B9" s="10"/>
      <c r="C9" s="10"/>
    </row>
    <row r="10" spans="1:3" ht="15.75" customHeight="1" x14ac:dyDescent="0.2">
      <c r="A10" s="10">
        <f>SUM('Hoja 1'!F4:F10)/1.5</f>
        <v>16666.666666666668</v>
      </c>
      <c r="B10" s="10">
        <f>(55168*1.2)+17500</f>
        <v>83701.599999999991</v>
      </c>
      <c r="C10" s="10">
        <f>A10-B10</f>
        <v>-67034.93333333332</v>
      </c>
    </row>
    <row r="11" spans="1:3" ht="15.75" customHeight="1" x14ac:dyDescent="0.2">
      <c r="A11" s="10"/>
      <c r="B11" s="12"/>
      <c r="C11" s="10"/>
    </row>
    <row r="12" spans="1:3" ht="15.75" customHeight="1" x14ac:dyDescent="0.2">
      <c r="A12" s="10"/>
      <c r="B12" s="10"/>
      <c r="C12" s="10"/>
    </row>
    <row r="13" spans="1:3" ht="15.75" customHeight="1" x14ac:dyDescent="0.2">
      <c r="A13" s="10"/>
      <c r="B13" s="10"/>
      <c r="C13" s="10"/>
    </row>
    <row r="14" spans="1:3" ht="15.75" customHeight="1" x14ac:dyDescent="0.2">
      <c r="A14" s="10"/>
      <c r="B14" s="10"/>
      <c r="C14" s="10"/>
    </row>
    <row r="15" spans="1:3" ht="15.75" customHeight="1" x14ac:dyDescent="0.2">
      <c r="A15" s="10"/>
      <c r="B15" s="10"/>
      <c r="C15" s="10"/>
    </row>
    <row r="16" spans="1:3" ht="15.75" customHeight="1" x14ac:dyDescent="0.2">
      <c r="A16" s="10"/>
      <c r="B16" s="10"/>
      <c r="C16" s="10"/>
    </row>
    <row r="17" spans="1:3" ht="15.75" customHeight="1" x14ac:dyDescent="0.2">
      <c r="A17" s="10"/>
      <c r="B17" s="10"/>
      <c r="C17" s="10"/>
    </row>
    <row r="18" spans="1:3" ht="15.75" customHeight="1" x14ac:dyDescent="0.2">
      <c r="A18" s="10"/>
      <c r="B18" s="10"/>
      <c r="C18" s="10"/>
    </row>
    <row r="19" spans="1:3" ht="15.75" customHeight="1" x14ac:dyDescent="0.2">
      <c r="A19" s="10"/>
      <c r="B19" s="8"/>
      <c r="C19" s="10"/>
    </row>
    <row r="20" spans="1:3" ht="15.75" customHeight="1" x14ac:dyDescent="0.2">
      <c r="A20" s="10"/>
      <c r="B20" s="8"/>
      <c r="C20" s="10"/>
    </row>
    <row r="21" spans="1:3" ht="15.75" customHeight="1" x14ac:dyDescent="0.2">
      <c r="A21" s="10"/>
      <c r="B21" s="8"/>
      <c r="C21" s="10"/>
    </row>
    <row r="22" spans="1:3" ht="15.75" customHeight="1" x14ac:dyDescent="0.2">
      <c r="A22" s="10">
        <f>SUM('Hoja 1'!F11:F22)/2.66</f>
        <v>120695.4887218045</v>
      </c>
      <c r="B22" s="8">
        <v>0</v>
      </c>
      <c r="C22" s="10">
        <f>A22-B22</f>
        <v>120695.4887218045</v>
      </c>
    </row>
    <row r="23" spans="1:3" ht="15.75" customHeight="1" x14ac:dyDescent="0.2">
      <c r="A23" s="10">
        <f t="shared" ref="A23:C23" si="1">SUM(A2:A22)</f>
        <v>137362.15538847118</v>
      </c>
      <c r="B23" s="10">
        <f t="shared" si="1"/>
        <v>295772.92</v>
      </c>
      <c r="C23" s="10">
        <f t="shared" si="1"/>
        <v>-158410.76461152878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F9" sqref="B2:F9"/>
    </sheetView>
  </sheetViews>
  <sheetFormatPr defaultColWidth="14.42578125" defaultRowHeight="15.75" customHeight="1" x14ac:dyDescent="0.2"/>
  <cols>
    <col min="2" max="2" width="18.42578125" bestFit="1" customWidth="1"/>
    <col min="4" max="4" width="21" bestFit="1" customWidth="1"/>
    <col min="5" max="5" width="17.85546875" bestFit="1" customWidth="1"/>
  </cols>
  <sheetData>
    <row r="1" spans="2:6" ht="15.75" customHeight="1" thickBot="1" x14ac:dyDescent="0.25"/>
    <row r="2" spans="2:6" ht="15.75" customHeight="1" thickBot="1" x14ac:dyDescent="0.25">
      <c r="B2" s="24"/>
      <c r="C2" s="25" t="s">
        <v>41</v>
      </c>
      <c r="D2" s="26" t="s">
        <v>42</v>
      </c>
      <c r="E2" s="31" t="s">
        <v>44</v>
      </c>
      <c r="F2" s="24" t="s">
        <v>43</v>
      </c>
    </row>
    <row r="3" spans="2:6" ht="15.75" customHeight="1" x14ac:dyDescent="0.2">
      <c r="B3" s="21" t="s">
        <v>35</v>
      </c>
      <c r="C3" s="22">
        <v>10</v>
      </c>
      <c r="D3" s="23">
        <v>2</v>
      </c>
      <c r="E3" s="32">
        <f>98*2</f>
        <v>196</v>
      </c>
      <c r="F3" s="35">
        <f>E3*C3</f>
        <v>1960</v>
      </c>
    </row>
    <row r="4" spans="2:6" ht="15.75" customHeight="1" x14ac:dyDescent="0.2">
      <c r="B4" s="20" t="s">
        <v>36</v>
      </c>
      <c r="C4" s="19">
        <v>7.5</v>
      </c>
      <c r="D4" s="18">
        <v>3</v>
      </c>
      <c r="E4" s="33">
        <f>1856+2612+6800</f>
        <v>11268</v>
      </c>
      <c r="F4" s="36">
        <f t="shared" ref="F4:F8" si="0">E4*C4</f>
        <v>84510</v>
      </c>
    </row>
    <row r="5" spans="2:6" ht="15.75" customHeight="1" x14ac:dyDescent="0.2">
      <c r="B5" s="20" t="s">
        <v>37</v>
      </c>
      <c r="C5" s="19">
        <v>7.5</v>
      </c>
      <c r="D5" s="18">
        <v>3</v>
      </c>
      <c r="E5" s="33">
        <f>828*3</f>
        <v>2484</v>
      </c>
      <c r="F5" s="36">
        <f t="shared" si="0"/>
        <v>18630</v>
      </c>
    </row>
    <row r="6" spans="2:6" ht="15.75" customHeight="1" x14ac:dyDescent="0.2">
      <c r="B6" s="20" t="s">
        <v>38</v>
      </c>
      <c r="C6" s="19">
        <v>7.5</v>
      </c>
      <c r="D6" s="18">
        <v>1</v>
      </c>
      <c r="E6" s="33">
        <v>1584</v>
      </c>
      <c r="F6" s="36">
        <f t="shared" si="0"/>
        <v>11880</v>
      </c>
    </row>
    <row r="7" spans="2:6" ht="15.75" customHeight="1" x14ac:dyDescent="0.2">
      <c r="B7" s="20" t="s">
        <v>39</v>
      </c>
      <c r="C7" s="19">
        <v>7.5</v>
      </c>
      <c r="D7" s="18">
        <v>5</v>
      </c>
      <c r="E7" s="33">
        <f>1848*2+1344*3</f>
        <v>7728</v>
      </c>
      <c r="F7" s="36">
        <f t="shared" si="0"/>
        <v>57960</v>
      </c>
    </row>
    <row r="8" spans="2:6" ht="15.75" customHeight="1" thickBot="1" x14ac:dyDescent="0.25">
      <c r="B8" s="27" t="s">
        <v>40</v>
      </c>
      <c r="C8" s="28">
        <v>7.5</v>
      </c>
      <c r="D8" s="29">
        <v>2</v>
      </c>
      <c r="E8" s="34">
        <f>504*2</f>
        <v>1008</v>
      </c>
      <c r="F8" s="37">
        <f t="shared" si="0"/>
        <v>7560</v>
      </c>
    </row>
    <row r="9" spans="2:6" ht="15.75" customHeight="1" thickBot="1" x14ac:dyDescent="0.25">
      <c r="B9" s="30" t="s">
        <v>43</v>
      </c>
      <c r="C9" s="25"/>
      <c r="D9" s="26">
        <f>SUM(D3:D8)</f>
        <v>16</v>
      </c>
      <c r="E9" s="31">
        <f>SUM(E3:E8)</f>
        <v>24268</v>
      </c>
      <c r="F9" s="38">
        <f>SUM(F3:F8)</f>
        <v>182500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 1</vt:lpstr>
      <vt:lpstr>Hoja 2</vt:lpstr>
      <vt:lpstr>Hoja 3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Emiliano Agustin Viti</cp:lastModifiedBy>
  <dcterms:modified xsi:type="dcterms:W3CDTF">2016-12-15T21:33:45Z</dcterms:modified>
</cp:coreProperties>
</file>