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600" yWindow="120" windowWidth="19320" windowHeight="12210"/>
  </bookViews>
  <sheets>
    <sheet name="Revision" sheetId="6" r:id="rId1"/>
    <sheet name="Eingabedaten" sheetId="1" r:id="rId2"/>
    <sheet name="Grafiken" sheetId="5" r:id="rId3"/>
    <sheet name="Detailgrafiken" sheetId="2" r:id="rId4"/>
    <sheet name="Plandaten" sheetId="4" r:id="rId5"/>
    <sheet name="Eingabedaten (berechnet)" sheetId="3" r:id="rId6"/>
  </sheets>
  <definedNames>
    <definedName name="_xlnm.Print_Area" localSheetId="3">Detailgrafiken!$A$1:$X$51</definedName>
    <definedName name="_xlnm.Print_Area" localSheetId="1">Eingabedaten!$A$1:$P$40</definedName>
    <definedName name="_xlnm.Print_Area" localSheetId="5">'Eingabedaten (berechnet)'!$A$1:$AH$37</definedName>
    <definedName name="_xlnm.Print_Area" localSheetId="2">Grafiken!$A$1:$M$64</definedName>
    <definedName name="_xlnm.Print_Area" localSheetId="4">Plandaten!$A$1:$J$44</definedName>
    <definedName name="_xlnm.Print_Area" localSheetId="0">Revision!$A$1:$J$9</definedName>
  </definedNames>
  <calcPr calcId="125725"/>
</workbook>
</file>

<file path=xl/calcChain.xml><?xml version="1.0" encoding="utf-8"?>
<calcChain xmlns="http://schemas.openxmlformats.org/spreadsheetml/2006/main">
  <c r="L24" i="1"/>
  <c r="L35" s="1"/>
  <c r="G24"/>
  <c r="G24" i="3" s="1"/>
  <c r="N24" i="1"/>
  <c r="H24"/>
  <c r="I24"/>
  <c r="N23"/>
  <c r="L23"/>
  <c r="H23"/>
  <c r="G23"/>
  <c r="O23"/>
  <c r="I23"/>
  <c r="M23"/>
  <c r="M22"/>
  <c r="G22" i="3" s="1"/>
  <c r="L22" i="1"/>
  <c r="I22"/>
  <c r="H22"/>
  <c r="G22"/>
  <c r="F22"/>
  <c r="G21"/>
  <c r="F20"/>
  <c r="H20"/>
  <c r="I20"/>
  <c r="O20"/>
  <c r="M20"/>
  <c r="L20"/>
  <c r="G20"/>
  <c r="L19"/>
  <c r="I19"/>
  <c r="G19"/>
  <c r="N19"/>
  <c r="M19"/>
  <c r="M18"/>
  <c r="L18"/>
  <c r="G18"/>
  <c r="I18"/>
  <c r="F18"/>
  <c r="F17"/>
  <c r="H17"/>
  <c r="G17"/>
  <c r="I17"/>
  <c r="O17"/>
  <c r="L17"/>
  <c r="E16"/>
  <c r="I16"/>
  <c r="F16"/>
  <c r="L16"/>
  <c r="G16"/>
  <c r="O16"/>
  <c r="K15"/>
  <c r="E15"/>
  <c r="I13"/>
  <c r="AG12" i="3"/>
  <c r="AG11"/>
  <c r="AG10"/>
  <c r="AG9"/>
  <c r="AG8"/>
  <c r="AG7"/>
  <c r="AG6"/>
  <c r="Q33"/>
  <c r="Q32"/>
  <c r="Q31"/>
  <c r="Q30"/>
  <c r="Q29"/>
  <c r="Q28"/>
  <c r="Q27"/>
  <c r="Q26"/>
  <c r="Q14"/>
  <c r="Q12"/>
  <c r="Q11"/>
  <c r="Q10"/>
  <c r="Q9"/>
  <c r="Q8"/>
  <c r="Q7"/>
  <c r="Q6"/>
  <c r="I33" i="4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C41"/>
  <c r="E33" s="1"/>
  <c r="C39"/>
  <c r="C38"/>
  <c r="B7"/>
  <c r="B8" s="1"/>
  <c r="C6"/>
  <c r="AD6" i="3"/>
  <c r="AD7" s="1"/>
  <c r="AD8" s="1"/>
  <c r="AD9" s="1"/>
  <c r="AD10" s="1"/>
  <c r="AD11" s="1"/>
  <c r="AD12" s="1"/>
  <c r="AD13" s="1"/>
  <c r="AD14" s="1"/>
  <c r="AD15" s="1"/>
  <c r="AD16" s="1"/>
  <c r="AD17" s="1"/>
  <c r="AD18" s="1"/>
  <c r="AD19" s="1"/>
  <c r="AD20" s="1"/>
  <c r="AD21" s="1"/>
  <c r="AD22" s="1"/>
  <c r="AD23" s="1"/>
  <c r="AD24" s="1"/>
  <c r="AD25" s="1"/>
  <c r="AD26" s="1"/>
  <c r="AD27" s="1"/>
  <c r="AD28" s="1"/>
  <c r="AD29" s="1"/>
  <c r="AD30" s="1"/>
  <c r="AD31" s="1"/>
  <c r="AD32" s="1"/>
  <c r="AD33" s="1"/>
  <c r="AC6"/>
  <c r="AC7" s="1"/>
  <c r="AC8" s="1"/>
  <c r="AC9" s="1"/>
  <c r="AC10" s="1"/>
  <c r="AC11" s="1"/>
  <c r="AC12" s="1"/>
  <c r="AC13" s="1"/>
  <c r="AC14" s="1"/>
  <c r="AC15" s="1"/>
  <c r="AC16" s="1"/>
  <c r="AC17" s="1"/>
  <c r="AC18" s="1"/>
  <c r="AC19" s="1"/>
  <c r="AC20" s="1"/>
  <c r="AC21" s="1"/>
  <c r="AC22" s="1"/>
  <c r="AC23" s="1"/>
  <c r="AC24" s="1"/>
  <c r="AC25" s="1"/>
  <c r="AC26" s="1"/>
  <c r="AC27" s="1"/>
  <c r="AC28" s="1"/>
  <c r="AC29" s="1"/>
  <c r="AC30" s="1"/>
  <c r="AC31" s="1"/>
  <c r="AC32" s="1"/>
  <c r="AC33" s="1"/>
  <c r="AB6"/>
  <c r="AB7" s="1"/>
  <c r="AB8" s="1"/>
  <c r="AB9" s="1"/>
  <c r="AB10" s="1"/>
  <c r="AB11" s="1"/>
  <c r="AB12" s="1"/>
  <c r="AB13" s="1"/>
  <c r="AB14" s="1"/>
  <c r="AB15" s="1"/>
  <c r="AB16" s="1"/>
  <c r="AB17" s="1"/>
  <c r="AB18" s="1"/>
  <c r="AB19" s="1"/>
  <c r="AB20" s="1"/>
  <c r="AB21" s="1"/>
  <c r="AB22" s="1"/>
  <c r="AB23" s="1"/>
  <c r="AB24" s="1"/>
  <c r="AB25" s="1"/>
  <c r="AB26" s="1"/>
  <c r="AB27" s="1"/>
  <c r="AB28" s="1"/>
  <c r="AB29" s="1"/>
  <c r="AB30" s="1"/>
  <c r="AB31" s="1"/>
  <c r="AB32" s="1"/>
  <c r="AB33" s="1"/>
  <c r="AA6"/>
  <c r="AA7" s="1"/>
  <c r="AA8" s="1"/>
  <c r="AA9" s="1"/>
  <c r="AA10" s="1"/>
  <c r="AA11" s="1"/>
  <c r="AA12" s="1"/>
  <c r="AA13" s="1"/>
  <c r="AA14" s="1"/>
  <c r="AA15" s="1"/>
  <c r="AA16" s="1"/>
  <c r="AA17" s="1"/>
  <c r="AA18" s="1"/>
  <c r="AA19" s="1"/>
  <c r="AA20" s="1"/>
  <c r="AA21" s="1"/>
  <c r="Z6"/>
  <c r="Z7" s="1"/>
  <c r="Z8" s="1"/>
  <c r="Z9" s="1"/>
  <c r="Z10" s="1"/>
  <c r="Z11" s="1"/>
  <c r="Z12" s="1"/>
  <c r="Z13" s="1"/>
  <c r="Z14" s="1"/>
  <c r="Z15" s="1"/>
  <c r="Z16" s="1"/>
  <c r="Z17" s="1"/>
  <c r="Z18" s="1"/>
  <c r="Z19" s="1"/>
  <c r="Z20" s="1"/>
  <c r="Z21" s="1"/>
  <c r="Z22" s="1"/>
  <c r="Z23" s="1"/>
  <c r="Z24" s="1"/>
  <c r="Z25" s="1"/>
  <c r="Z26" s="1"/>
  <c r="Z27" s="1"/>
  <c r="Z28" s="1"/>
  <c r="Z29" s="1"/>
  <c r="Z30" s="1"/>
  <c r="Z31" s="1"/>
  <c r="Z32" s="1"/>
  <c r="Z33" s="1"/>
  <c r="W6"/>
  <c r="W7" s="1"/>
  <c r="W8" s="1"/>
  <c r="W9" s="1"/>
  <c r="V6"/>
  <c r="V7" s="1"/>
  <c r="V8" s="1"/>
  <c r="V9" s="1"/>
  <c r="U6"/>
  <c r="U7" s="1"/>
  <c r="U8" s="1"/>
  <c r="U9" s="1"/>
  <c r="T6"/>
  <c r="T7" s="1"/>
  <c r="T8" s="1"/>
  <c r="T9" s="1"/>
  <c r="S6"/>
  <c r="S7" s="1"/>
  <c r="S8" s="1"/>
  <c r="S9" s="1"/>
  <c r="X9" s="1"/>
  <c r="I33"/>
  <c r="H33"/>
  <c r="G33"/>
  <c r="F33"/>
  <c r="E33"/>
  <c r="L33" s="1"/>
  <c r="I32"/>
  <c r="H32"/>
  <c r="G32"/>
  <c r="F32"/>
  <c r="E32"/>
  <c r="L32" s="1"/>
  <c r="I31"/>
  <c r="H31"/>
  <c r="G31"/>
  <c r="F31"/>
  <c r="E31"/>
  <c r="L31" s="1"/>
  <c r="I30"/>
  <c r="H30"/>
  <c r="G30"/>
  <c r="F30"/>
  <c r="E30"/>
  <c r="L30" s="1"/>
  <c r="I29"/>
  <c r="H29"/>
  <c r="G29"/>
  <c r="F29"/>
  <c r="E29"/>
  <c r="L29" s="1"/>
  <c r="I28"/>
  <c r="H28"/>
  <c r="G28"/>
  <c r="F28"/>
  <c r="E28"/>
  <c r="L28" s="1"/>
  <c r="I27"/>
  <c r="H27"/>
  <c r="G27"/>
  <c r="F27"/>
  <c r="E27"/>
  <c r="L27" s="1"/>
  <c r="I26"/>
  <c r="H26"/>
  <c r="G26"/>
  <c r="F26"/>
  <c r="E26"/>
  <c r="L26" s="1"/>
  <c r="I25"/>
  <c r="H25"/>
  <c r="G25"/>
  <c r="F25"/>
  <c r="E25"/>
  <c r="L25" s="1"/>
  <c r="I24"/>
  <c r="H24"/>
  <c r="F24"/>
  <c r="E24"/>
  <c r="L24" s="1"/>
  <c r="I23"/>
  <c r="H23"/>
  <c r="G23"/>
  <c r="F23"/>
  <c r="E23"/>
  <c r="L23" s="1"/>
  <c r="I22"/>
  <c r="H22"/>
  <c r="F22"/>
  <c r="E22"/>
  <c r="L22" s="1"/>
  <c r="I21"/>
  <c r="H21"/>
  <c r="G21"/>
  <c r="F21"/>
  <c r="E21"/>
  <c r="L21" s="1"/>
  <c r="I20"/>
  <c r="H20"/>
  <c r="G20"/>
  <c r="F20"/>
  <c r="E20"/>
  <c r="L20" s="1"/>
  <c r="I19"/>
  <c r="H19"/>
  <c r="G19"/>
  <c r="F19"/>
  <c r="E19"/>
  <c r="L19" s="1"/>
  <c r="I18"/>
  <c r="H18"/>
  <c r="G18"/>
  <c r="F18"/>
  <c r="E18"/>
  <c r="L18" s="1"/>
  <c r="I17"/>
  <c r="H17"/>
  <c r="G17"/>
  <c r="F17"/>
  <c r="E17"/>
  <c r="L17" s="1"/>
  <c r="I16"/>
  <c r="H16"/>
  <c r="G16"/>
  <c r="F16"/>
  <c r="E16"/>
  <c r="L16" s="1"/>
  <c r="I15"/>
  <c r="H15"/>
  <c r="G15"/>
  <c r="F15"/>
  <c r="E15"/>
  <c r="L15" s="1"/>
  <c r="I14"/>
  <c r="H14"/>
  <c r="G14"/>
  <c r="F14"/>
  <c r="E14"/>
  <c r="L14" s="1"/>
  <c r="I13"/>
  <c r="H13"/>
  <c r="G13"/>
  <c r="F13"/>
  <c r="H12"/>
  <c r="G12"/>
  <c r="F12"/>
  <c r="I11"/>
  <c r="H11"/>
  <c r="G11"/>
  <c r="F11"/>
  <c r="I10"/>
  <c r="H10"/>
  <c r="G10"/>
  <c r="F10"/>
  <c r="I9"/>
  <c r="H9"/>
  <c r="G9"/>
  <c r="F9"/>
  <c r="I8"/>
  <c r="H8"/>
  <c r="G8"/>
  <c r="F8"/>
  <c r="I7"/>
  <c r="H7"/>
  <c r="G7"/>
  <c r="F7"/>
  <c r="E7"/>
  <c r="L7" s="1"/>
  <c r="I6"/>
  <c r="H6"/>
  <c r="G6"/>
  <c r="F6"/>
  <c r="E6"/>
  <c r="J6" s="1"/>
  <c r="B7"/>
  <c r="B8" s="1"/>
  <c r="C6"/>
  <c r="N35" i="1"/>
  <c r="M35"/>
  <c r="F35"/>
  <c r="E13"/>
  <c r="E13" i="3" s="1"/>
  <c r="L13" s="1"/>
  <c r="K12" i="1"/>
  <c r="E12"/>
  <c r="E12" i="3" s="1"/>
  <c r="L12" s="1"/>
  <c r="O12" i="1"/>
  <c r="O35" s="1"/>
  <c r="I12"/>
  <c r="K11"/>
  <c r="E11"/>
  <c r="E11" i="3" s="1"/>
  <c r="L11" s="1"/>
  <c r="K10" i="1"/>
  <c r="E10"/>
  <c r="E10" i="3" s="1"/>
  <c r="L10" s="1"/>
  <c r="K9" i="1"/>
  <c r="E9"/>
  <c r="E9" i="3" s="1"/>
  <c r="L9" s="1"/>
  <c r="K8" i="1"/>
  <c r="K35" s="1"/>
  <c r="E8"/>
  <c r="E35" s="1"/>
  <c r="B7"/>
  <c r="B8" s="1"/>
  <c r="C6"/>
  <c r="H35" i="3" l="1"/>
  <c r="H35" i="1"/>
  <c r="H38" s="1"/>
  <c r="G35" i="3"/>
  <c r="G35" i="1"/>
  <c r="G38" s="1"/>
  <c r="F35" i="3"/>
  <c r="AA22"/>
  <c r="AA23" s="1"/>
  <c r="AA24" s="1"/>
  <c r="AA25" s="1"/>
  <c r="AA26" s="1"/>
  <c r="AA27" s="1"/>
  <c r="AA28" s="1"/>
  <c r="AA29" s="1"/>
  <c r="AA30" s="1"/>
  <c r="AA31" s="1"/>
  <c r="AA32" s="1"/>
  <c r="AA33" s="1"/>
  <c r="AE33" s="1"/>
  <c r="I35" i="1"/>
  <c r="K36"/>
  <c r="F38"/>
  <c r="I38"/>
  <c r="J7" i="3"/>
  <c r="J9"/>
  <c r="J10"/>
  <c r="J11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X6"/>
  <c r="X7"/>
  <c r="X8"/>
  <c r="AE6"/>
  <c r="AE7"/>
  <c r="AE8"/>
  <c r="AE9"/>
  <c r="AE10"/>
  <c r="AE11"/>
  <c r="AE12"/>
  <c r="AE13"/>
  <c r="AE14"/>
  <c r="AE15"/>
  <c r="AE16"/>
  <c r="AE17"/>
  <c r="AE18"/>
  <c r="AE19"/>
  <c r="AE20"/>
  <c r="AE21"/>
  <c r="AE24"/>
  <c r="G6" i="4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B9"/>
  <c r="C8"/>
  <c r="C7"/>
  <c r="S10" i="3"/>
  <c r="T10"/>
  <c r="T11" s="1"/>
  <c r="T12" s="1"/>
  <c r="T13" s="1"/>
  <c r="T14" s="1"/>
  <c r="T15" s="1"/>
  <c r="T16" s="1"/>
  <c r="T17" s="1"/>
  <c r="T18" s="1"/>
  <c r="T19" s="1"/>
  <c r="T20" s="1"/>
  <c r="T21" s="1"/>
  <c r="T22" s="1"/>
  <c r="T23" s="1"/>
  <c r="T24" s="1"/>
  <c r="T25" s="1"/>
  <c r="T26" s="1"/>
  <c r="T27" s="1"/>
  <c r="T28" s="1"/>
  <c r="T29" s="1"/>
  <c r="T30" s="1"/>
  <c r="T31" s="1"/>
  <c r="T32" s="1"/>
  <c r="T33" s="1"/>
  <c r="U10"/>
  <c r="U11" s="1"/>
  <c r="U12" s="1"/>
  <c r="U13" s="1"/>
  <c r="U14" s="1"/>
  <c r="U15" s="1"/>
  <c r="U16" s="1"/>
  <c r="U17" s="1"/>
  <c r="U18" s="1"/>
  <c r="U19" s="1"/>
  <c r="U20" s="1"/>
  <c r="U21" s="1"/>
  <c r="U22" s="1"/>
  <c r="U23" s="1"/>
  <c r="U24" s="1"/>
  <c r="U25" s="1"/>
  <c r="U26" s="1"/>
  <c r="U27" s="1"/>
  <c r="U28" s="1"/>
  <c r="U29" s="1"/>
  <c r="U30" s="1"/>
  <c r="U31" s="1"/>
  <c r="U32" s="1"/>
  <c r="U33" s="1"/>
  <c r="V10"/>
  <c r="V11" s="1"/>
  <c r="V12" s="1"/>
  <c r="V13" s="1"/>
  <c r="V14" s="1"/>
  <c r="V15" s="1"/>
  <c r="V16" s="1"/>
  <c r="V17" s="1"/>
  <c r="V18" s="1"/>
  <c r="V19" s="1"/>
  <c r="V20" s="1"/>
  <c r="V21" s="1"/>
  <c r="V22" s="1"/>
  <c r="V23" s="1"/>
  <c r="V24" s="1"/>
  <c r="V25" s="1"/>
  <c r="V26" s="1"/>
  <c r="V27" s="1"/>
  <c r="V28" s="1"/>
  <c r="V29" s="1"/>
  <c r="V30" s="1"/>
  <c r="V31" s="1"/>
  <c r="V32" s="1"/>
  <c r="V33" s="1"/>
  <c r="W10"/>
  <c r="W11" s="1"/>
  <c r="W12" s="1"/>
  <c r="W13" s="1"/>
  <c r="W14" s="1"/>
  <c r="W15" s="1"/>
  <c r="W16" s="1"/>
  <c r="W17" s="1"/>
  <c r="W18" s="1"/>
  <c r="W19" s="1"/>
  <c r="W20" s="1"/>
  <c r="W21" s="1"/>
  <c r="W22" s="1"/>
  <c r="W23" s="1"/>
  <c r="W24" s="1"/>
  <c r="W25" s="1"/>
  <c r="W26" s="1"/>
  <c r="W27" s="1"/>
  <c r="W28" s="1"/>
  <c r="W29" s="1"/>
  <c r="W30" s="1"/>
  <c r="W31" s="1"/>
  <c r="W32" s="1"/>
  <c r="W33" s="1"/>
  <c r="M7"/>
  <c r="N7"/>
  <c r="O7"/>
  <c r="P7"/>
  <c r="M9"/>
  <c r="N9"/>
  <c r="O9"/>
  <c r="P9"/>
  <c r="M10"/>
  <c r="N10"/>
  <c r="O10"/>
  <c r="P10"/>
  <c r="M11"/>
  <c r="N11"/>
  <c r="O11"/>
  <c r="P11"/>
  <c r="M12"/>
  <c r="N12"/>
  <c r="O12"/>
  <c r="M13"/>
  <c r="N13"/>
  <c r="O13"/>
  <c r="P13"/>
  <c r="Q13" s="1"/>
  <c r="M14"/>
  <c r="N14"/>
  <c r="O14"/>
  <c r="P14"/>
  <c r="M15"/>
  <c r="M16"/>
  <c r="N16" s="1"/>
  <c r="O16" s="1"/>
  <c r="P16" s="1"/>
  <c r="Q16" s="1"/>
  <c r="M17"/>
  <c r="N17" s="1"/>
  <c r="O17" s="1"/>
  <c r="P17" s="1"/>
  <c r="M18"/>
  <c r="M19"/>
  <c r="N19" s="1"/>
  <c r="O19" s="1"/>
  <c r="P19" s="1"/>
  <c r="M20"/>
  <c r="N20" s="1"/>
  <c r="O20" s="1"/>
  <c r="P20" s="1"/>
  <c r="M21"/>
  <c r="N21"/>
  <c r="M22"/>
  <c r="N22"/>
  <c r="O22" s="1"/>
  <c r="P22" s="1"/>
  <c r="M23"/>
  <c r="N23" s="1"/>
  <c r="O23" s="1"/>
  <c r="P23" s="1"/>
  <c r="M24"/>
  <c r="N24" s="1"/>
  <c r="O24" s="1"/>
  <c r="P24" s="1"/>
  <c r="Q24" s="1"/>
  <c r="M25"/>
  <c r="N25"/>
  <c r="O25"/>
  <c r="P25"/>
  <c r="Q25" s="1"/>
  <c r="M26"/>
  <c r="N26"/>
  <c r="O26"/>
  <c r="P26"/>
  <c r="M27"/>
  <c r="N27"/>
  <c r="O27"/>
  <c r="P27"/>
  <c r="M28"/>
  <c r="N28"/>
  <c r="O28"/>
  <c r="P28"/>
  <c r="M29"/>
  <c r="N29"/>
  <c r="O29"/>
  <c r="P29"/>
  <c r="M30"/>
  <c r="N30"/>
  <c r="O30"/>
  <c r="P30"/>
  <c r="M31"/>
  <c r="N31"/>
  <c r="O31"/>
  <c r="P31"/>
  <c r="M32"/>
  <c r="N32"/>
  <c r="O32"/>
  <c r="P32"/>
  <c r="M33"/>
  <c r="N33"/>
  <c r="O33"/>
  <c r="P33"/>
  <c r="L6"/>
  <c r="M6"/>
  <c r="N6"/>
  <c r="O6"/>
  <c r="P6"/>
  <c r="E8"/>
  <c r="I12"/>
  <c r="P12" s="1"/>
  <c r="B9"/>
  <c r="C8"/>
  <c r="C7"/>
  <c r="C8" i="1"/>
  <c r="B9"/>
  <c r="E38"/>
  <c r="C7"/>
  <c r="AE32" i="3" l="1"/>
  <c r="AE28"/>
  <c r="Q23"/>
  <c r="AE30"/>
  <c r="AE26"/>
  <c r="AE22"/>
  <c r="E36" i="1"/>
  <c r="AE31" i="3"/>
  <c r="AE29"/>
  <c r="AE27"/>
  <c r="AE25"/>
  <c r="AE23"/>
  <c r="Q22"/>
  <c r="O21"/>
  <c r="P21" s="1"/>
  <c r="Q20"/>
  <c r="Q19"/>
  <c r="N18"/>
  <c r="O18" s="1"/>
  <c r="P18" s="1"/>
  <c r="Q17"/>
  <c r="N15"/>
  <c r="O15" s="1"/>
  <c r="P15" s="1"/>
  <c r="E39" i="1"/>
  <c r="L8" i="3"/>
  <c r="M8" s="1"/>
  <c r="N8" s="1"/>
  <c r="O8" s="1"/>
  <c r="P8" s="1"/>
  <c r="J8"/>
  <c r="J35" s="1"/>
  <c r="J12"/>
  <c r="S11"/>
  <c r="X10"/>
  <c r="B10" i="4"/>
  <c r="C9"/>
  <c r="I35" i="3"/>
  <c r="E35"/>
  <c r="B10"/>
  <c r="C9"/>
  <c r="C9" i="1"/>
  <c r="B10"/>
  <c r="Q21" i="3" l="1"/>
  <c r="Q18"/>
  <c r="Q15"/>
  <c r="E36"/>
  <c r="S12"/>
  <c r="X11"/>
  <c r="B11" i="4"/>
  <c r="C10"/>
  <c r="B11" i="3"/>
  <c r="C10"/>
  <c r="C10" i="1"/>
  <c r="B11"/>
  <c r="S13" i="3" l="1"/>
  <c r="X12"/>
  <c r="B12" i="4"/>
  <c r="C11"/>
  <c r="B12" i="3"/>
  <c r="C11"/>
  <c r="C11" i="1"/>
  <c r="B12"/>
  <c r="S14" i="3" l="1"/>
  <c r="X13"/>
  <c r="AG13" s="1"/>
  <c r="B13" i="4"/>
  <c r="C12"/>
  <c r="B13" i="3"/>
  <c r="C12"/>
  <c r="C12" i="1"/>
  <c r="B13"/>
  <c r="S15" i="3" l="1"/>
  <c r="X14"/>
  <c r="AG14" s="1"/>
  <c r="B14" i="4"/>
  <c r="C13"/>
  <c r="B14" i="3"/>
  <c r="C13"/>
  <c r="C13" i="1"/>
  <c r="B14"/>
  <c r="S16" i="3" l="1"/>
  <c r="X15"/>
  <c r="AG15" s="1"/>
  <c r="B15" i="4"/>
  <c r="C14"/>
  <c r="B15" i="3"/>
  <c r="C14"/>
  <c r="C14" i="1"/>
  <c r="B15"/>
  <c r="S17" i="3" l="1"/>
  <c r="X16"/>
  <c r="AG16" s="1"/>
  <c r="B16" i="4"/>
  <c r="C15"/>
  <c r="B16" i="3"/>
  <c r="C15"/>
  <c r="C15" i="1"/>
  <c r="B16"/>
  <c r="S18" i="3" l="1"/>
  <c r="X17"/>
  <c r="AG17" s="1"/>
  <c r="B17" i="4"/>
  <c r="C16"/>
  <c r="B17" i="3"/>
  <c r="C16"/>
  <c r="C16" i="1"/>
  <c r="B17"/>
  <c r="S19" i="3" l="1"/>
  <c r="X18"/>
  <c r="AG18" s="1"/>
  <c r="B18" i="4"/>
  <c r="C17"/>
  <c r="B18" i="3"/>
  <c r="C17"/>
  <c r="C17" i="1"/>
  <c r="B18"/>
  <c r="S20" i="3" l="1"/>
  <c r="X19"/>
  <c r="AG19" s="1"/>
  <c r="B19" i="4"/>
  <c r="C18"/>
  <c r="B19" i="3"/>
  <c r="C18"/>
  <c r="C18" i="1"/>
  <c r="B19"/>
  <c r="S21" i="3" l="1"/>
  <c r="X20"/>
  <c r="AG20" s="1"/>
  <c r="B20" i="4"/>
  <c r="C19"/>
  <c r="B20" i="3"/>
  <c r="C19"/>
  <c r="C19" i="1"/>
  <c r="B20"/>
  <c r="S22" i="3" l="1"/>
  <c r="X21"/>
  <c r="AG21" s="1"/>
  <c r="B21" i="4"/>
  <c r="C20"/>
  <c r="B21" i="3"/>
  <c r="C20"/>
  <c r="C20" i="1"/>
  <c r="B21"/>
  <c r="S23" i="3" l="1"/>
  <c r="X22"/>
  <c r="AG22" s="1"/>
  <c r="B22" i="4"/>
  <c r="C21"/>
  <c r="B22" i="3"/>
  <c r="C21"/>
  <c r="C21" i="1"/>
  <c r="B22"/>
  <c r="S24" i="3" l="1"/>
  <c r="X23"/>
  <c r="AG23" s="1"/>
  <c r="B23" i="4"/>
  <c r="C22"/>
  <c r="B23" i="3"/>
  <c r="C22"/>
  <c r="C22" i="1"/>
  <c r="B23"/>
  <c r="S25" i="3" l="1"/>
  <c r="X24"/>
  <c r="AG24" s="1"/>
  <c r="B24" i="4"/>
  <c r="C23"/>
  <c r="B24" i="3"/>
  <c r="C23"/>
  <c r="C23" i="1"/>
  <c r="B24"/>
  <c r="S26" i="3" l="1"/>
  <c r="X25"/>
  <c r="AG25" s="1"/>
  <c r="B25" i="4"/>
  <c r="C24"/>
  <c r="B25" i="3"/>
  <c r="C24"/>
  <c r="C24" i="1"/>
  <c r="B25"/>
  <c r="S27" i="3" l="1"/>
  <c r="X26"/>
  <c r="AG26" s="1"/>
  <c r="B26" i="4"/>
  <c r="C25"/>
  <c r="B26" i="3"/>
  <c r="C25"/>
  <c r="C25" i="1"/>
  <c r="B26"/>
  <c r="S28" i="3" l="1"/>
  <c r="X27"/>
  <c r="AG27" s="1"/>
  <c r="B27" i="4"/>
  <c r="C26"/>
  <c r="B27" i="3"/>
  <c r="C26"/>
  <c r="C26" i="1"/>
  <c r="B27"/>
  <c r="S29" i="3" l="1"/>
  <c r="X28"/>
  <c r="AG28" s="1"/>
  <c r="B28" i="4"/>
  <c r="C27"/>
  <c r="B28" i="3"/>
  <c r="C27"/>
  <c r="C27" i="1"/>
  <c r="B28"/>
  <c r="S30" i="3" l="1"/>
  <c r="X29"/>
  <c r="AG29" s="1"/>
  <c r="B29" i="4"/>
  <c r="C28"/>
  <c r="B29" i="3"/>
  <c r="C28"/>
  <c r="C28" i="1"/>
  <c r="B29"/>
  <c r="S31" i="3" l="1"/>
  <c r="X30"/>
  <c r="AG30" s="1"/>
  <c r="B30" i="4"/>
  <c r="C29"/>
  <c r="B30" i="3"/>
  <c r="C29"/>
  <c r="C29" i="1"/>
  <c r="B30"/>
  <c r="S32" i="3" l="1"/>
  <c r="X31"/>
  <c r="AG31" s="1"/>
  <c r="B31" i="4"/>
  <c r="C30"/>
  <c r="B31" i="3"/>
  <c r="C30"/>
  <c r="C30" i="1"/>
  <c r="B31"/>
  <c r="S33" i="3" l="1"/>
  <c r="X33" s="1"/>
  <c r="AG33" s="1"/>
  <c r="X32"/>
  <c r="AG32" s="1"/>
  <c r="B32" i="4"/>
  <c r="C31"/>
  <c r="B32" i="3"/>
  <c r="C31"/>
  <c r="C31" i="1"/>
  <c r="B32"/>
  <c r="B33" i="4" l="1"/>
  <c r="C33" s="1"/>
  <c r="C32"/>
  <c r="B33" i="3"/>
  <c r="C33" s="1"/>
  <c r="C32"/>
  <c r="B33" i="1"/>
  <c r="C33" s="1"/>
  <c r="C32"/>
</calcChain>
</file>

<file path=xl/sharedStrings.xml><?xml version="1.0" encoding="utf-8"?>
<sst xmlns="http://schemas.openxmlformats.org/spreadsheetml/2006/main" count="73" uniqueCount="34">
  <si>
    <t>Die Werte in diesem Sheet wurden mit dem Dokument "NuvoControl_0010_StundenNachweis" erfasst.</t>
  </si>
  <si>
    <t>Datum</t>
  </si>
  <si>
    <t>von</t>
  </si>
  <si>
    <t>bis</t>
  </si>
  <si>
    <t>A</t>
  </si>
  <si>
    <t>D</t>
  </si>
  <si>
    <t>I</t>
  </si>
  <si>
    <t>T</t>
  </si>
  <si>
    <t>PM</t>
  </si>
  <si>
    <t>Christian (CI)</t>
  </si>
  <si>
    <t>Beni (BL)</t>
  </si>
  <si>
    <t>Total</t>
  </si>
  <si>
    <t>Total pro Person</t>
  </si>
  <si>
    <t>Total pro Phase</t>
  </si>
  <si>
    <t>Total pro Person pro Phase</t>
  </si>
  <si>
    <t>Die Werte in diesem Sheet wurden aufgrund der Daten im Sheet 'Eingabedaten' berechnet.</t>
  </si>
  <si>
    <t>CI (Kummuliert über die ganze Zeit)</t>
  </si>
  <si>
    <t>BL (Kummuliert über die ganze Zeit)</t>
  </si>
  <si>
    <t xml:space="preserve">Planstunden: </t>
  </si>
  <si>
    <t>Startdatum</t>
  </si>
  <si>
    <t>Enddatum</t>
  </si>
  <si>
    <t>Delta</t>
  </si>
  <si>
    <r>
      <t xml:space="preserve">(*) Gemäss "Richtlinie NDS-SE19 Diplomarbeit FS2009.pdf" sind pro Studierendem </t>
    </r>
    <r>
      <rPr>
        <b/>
        <sz val="11"/>
        <color theme="1"/>
        <rFont val="Calibri"/>
        <family val="2"/>
        <scheme val="minor"/>
      </rPr>
      <t>minimal 200h</t>
    </r>
    <r>
      <rPr>
        <sz val="11"/>
        <color theme="1"/>
        <rFont val="Calibri"/>
        <family val="2"/>
        <scheme val="minor"/>
      </rPr>
      <t xml:space="preserve"> zu leisten.</t>
    </r>
  </si>
  <si>
    <t>Total (Kummuliert über die Phasen)</t>
  </si>
  <si>
    <t>TOTAL</t>
  </si>
  <si>
    <t>Total (Kummuliert über die ganze Zeit)</t>
  </si>
  <si>
    <t>Revision History:</t>
  </si>
  <si>
    <t>a / 6-Feb-2009</t>
  </si>
  <si>
    <t>Version an Hans Rudin abgegeben für Zwischenbesprechung.</t>
  </si>
  <si>
    <t>b / 21-Feb-2009</t>
  </si>
  <si>
    <t>Version an HSR verschickt für Zwischenbewertung</t>
  </si>
  <si>
    <t>c / 24-Mai-2009</t>
  </si>
  <si>
    <t>Version an Hans Rudin Zwecks Zwischenbesprechung</t>
  </si>
  <si>
    <t>d / 29-June-2009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</si>
</sst>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599963377788628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14" fontId="0" fillId="0" borderId="0" xfId="0" applyNumberFormat="1"/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1" xfId="0" applyBorder="1"/>
    <xf numFmtId="0" fontId="0" fillId="0" borderId="0" xfId="0" applyBorder="1"/>
    <xf numFmtId="0" fontId="0" fillId="0" borderId="2" xfId="0" applyFill="1" applyBorder="1"/>
    <xf numFmtId="0" fontId="0" fillId="3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1" fillId="0" borderId="0" xfId="0" applyFont="1"/>
    <xf numFmtId="0" fontId="0" fillId="4" borderId="0" xfId="0" applyFill="1"/>
    <xf numFmtId="1" fontId="0" fillId="0" borderId="0" xfId="0" applyNumberFormat="1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lang="de-CH"/>
            </a:pPr>
            <a:r>
              <a:rPr lang="de-CH"/>
              <a:t>Plan / Ist Vergleich (CI)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CI / Plan</c:v>
          </c:tx>
          <c:cat>
            <c:numRef>
              <c:f>Eingabedaten!$B$6:$B$33</c:f>
              <c:numCache>
                <c:formatCode>dd/mm/yyyy</c:formatCode>
                <c:ptCount val="28"/>
                <c:pt idx="0">
                  <c:v>39860</c:v>
                </c:pt>
                <c:pt idx="1">
                  <c:v>39867</c:v>
                </c:pt>
                <c:pt idx="2">
                  <c:v>39874</c:v>
                </c:pt>
                <c:pt idx="3">
                  <c:v>39881</c:v>
                </c:pt>
                <c:pt idx="4">
                  <c:v>39888</c:v>
                </c:pt>
                <c:pt idx="5">
                  <c:v>39895</c:v>
                </c:pt>
                <c:pt idx="6">
                  <c:v>39902</c:v>
                </c:pt>
                <c:pt idx="7">
                  <c:v>39909</c:v>
                </c:pt>
                <c:pt idx="8">
                  <c:v>39916</c:v>
                </c:pt>
                <c:pt idx="9">
                  <c:v>39923</c:v>
                </c:pt>
                <c:pt idx="10">
                  <c:v>39930</c:v>
                </c:pt>
                <c:pt idx="11">
                  <c:v>39937</c:v>
                </c:pt>
                <c:pt idx="12">
                  <c:v>39944</c:v>
                </c:pt>
                <c:pt idx="13">
                  <c:v>39951</c:v>
                </c:pt>
                <c:pt idx="14">
                  <c:v>39958</c:v>
                </c:pt>
                <c:pt idx="15">
                  <c:v>39965</c:v>
                </c:pt>
                <c:pt idx="16">
                  <c:v>39972</c:v>
                </c:pt>
                <c:pt idx="17">
                  <c:v>39979</c:v>
                </c:pt>
                <c:pt idx="18">
                  <c:v>39986</c:v>
                </c:pt>
                <c:pt idx="19">
                  <c:v>39993</c:v>
                </c:pt>
                <c:pt idx="20">
                  <c:v>40000</c:v>
                </c:pt>
                <c:pt idx="21">
                  <c:v>40007</c:v>
                </c:pt>
                <c:pt idx="22">
                  <c:v>40014</c:v>
                </c:pt>
                <c:pt idx="23">
                  <c:v>40021</c:v>
                </c:pt>
                <c:pt idx="24">
                  <c:v>40028</c:v>
                </c:pt>
                <c:pt idx="25">
                  <c:v>40035</c:v>
                </c:pt>
                <c:pt idx="26">
                  <c:v>40042</c:v>
                </c:pt>
                <c:pt idx="27">
                  <c:v>40049</c:v>
                </c:pt>
              </c:numCache>
            </c:numRef>
          </c:cat>
          <c:val>
            <c:numRef>
              <c:f>Plandaten!$E$6:$E$33</c:f>
              <c:numCache>
                <c:formatCode>0</c:formatCode>
                <c:ptCount val="28"/>
                <c:pt idx="0">
                  <c:v>6.1538461538461533</c:v>
                </c:pt>
                <c:pt idx="1">
                  <c:v>13.333333333333332</c:v>
                </c:pt>
                <c:pt idx="2">
                  <c:v>20.512820512820511</c:v>
                </c:pt>
                <c:pt idx="3">
                  <c:v>27.69230769230769</c:v>
                </c:pt>
                <c:pt idx="4">
                  <c:v>34.871794871794869</c:v>
                </c:pt>
                <c:pt idx="5">
                  <c:v>42.051282051282044</c:v>
                </c:pt>
                <c:pt idx="6">
                  <c:v>49.230769230769226</c:v>
                </c:pt>
                <c:pt idx="7">
                  <c:v>56.410256410256409</c:v>
                </c:pt>
                <c:pt idx="8">
                  <c:v>63.589743589743584</c:v>
                </c:pt>
                <c:pt idx="9">
                  <c:v>70.769230769230759</c:v>
                </c:pt>
                <c:pt idx="10">
                  <c:v>77.948717948717942</c:v>
                </c:pt>
                <c:pt idx="11">
                  <c:v>85.128205128205124</c:v>
                </c:pt>
                <c:pt idx="12">
                  <c:v>92.307692307692292</c:v>
                </c:pt>
                <c:pt idx="13">
                  <c:v>99.487179487179475</c:v>
                </c:pt>
                <c:pt idx="14">
                  <c:v>106.66666666666666</c:v>
                </c:pt>
                <c:pt idx="15">
                  <c:v>113.84615384615384</c:v>
                </c:pt>
                <c:pt idx="16">
                  <c:v>121.02564102564102</c:v>
                </c:pt>
                <c:pt idx="17">
                  <c:v>128.2051282051282</c:v>
                </c:pt>
                <c:pt idx="18">
                  <c:v>135.38461538461536</c:v>
                </c:pt>
                <c:pt idx="19">
                  <c:v>142.56410256410254</c:v>
                </c:pt>
                <c:pt idx="20">
                  <c:v>149.74358974358972</c:v>
                </c:pt>
                <c:pt idx="21">
                  <c:v>156.92307692307691</c:v>
                </c:pt>
                <c:pt idx="22">
                  <c:v>164.10256410256409</c:v>
                </c:pt>
                <c:pt idx="23">
                  <c:v>171.28205128205127</c:v>
                </c:pt>
                <c:pt idx="24">
                  <c:v>178.46153846153845</c:v>
                </c:pt>
                <c:pt idx="25">
                  <c:v>185.64102564102564</c:v>
                </c:pt>
                <c:pt idx="26">
                  <c:v>192.82051282051282</c:v>
                </c:pt>
                <c:pt idx="27">
                  <c:v>199.99999999999997</c:v>
                </c:pt>
              </c:numCache>
            </c:numRef>
          </c:val>
        </c:ser>
        <c:ser>
          <c:idx val="1"/>
          <c:order val="1"/>
          <c:tx>
            <c:v>CI / Ist</c:v>
          </c:tx>
          <c:cat>
            <c:numRef>
              <c:f>Eingabedaten!$B$6:$B$33</c:f>
              <c:numCache>
                <c:formatCode>dd/mm/yyyy</c:formatCode>
                <c:ptCount val="28"/>
                <c:pt idx="0">
                  <c:v>39860</c:v>
                </c:pt>
                <c:pt idx="1">
                  <c:v>39867</c:v>
                </c:pt>
                <c:pt idx="2">
                  <c:v>39874</c:v>
                </c:pt>
                <c:pt idx="3">
                  <c:v>39881</c:v>
                </c:pt>
                <c:pt idx="4">
                  <c:v>39888</c:v>
                </c:pt>
                <c:pt idx="5">
                  <c:v>39895</c:v>
                </c:pt>
                <c:pt idx="6">
                  <c:v>39902</c:v>
                </c:pt>
                <c:pt idx="7">
                  <c:v>39909</c:v>
                </c:pt>
                <c:pt idx="8">
                  <c:v>39916</c:v>
                </c:pt>
                <c:pt idx="9">
                  <c:v>39923</c:v>
                </c:pt>
                <c:pt idx="10">
                  <c:v>39930</c:v>
                </c:pt>
                <c:pt idx="11">
                  <c:v>39937</c:v>
                </c:pt>
                <c:pt idx="12">
                  <c:v>39944</c:v>
                </c:pt>
                <c:pt idx="13">
                  <c:v>39951</c:v>
                </c:pt>
                <c:pt idx="14">
                  <c:v>39958</c:v>
                </c:pt>
                <c:pt idx="15">
                  <c:v>39965</c:v>
                </c:pt>
                <c:pt idx="16">
                  <c:v>39972</c:v>
                </c:pt>
                <c:pt idx="17">
                  <c:v>39979</c:v>
                </c:pt>
                <c:pt idx="18">
                  <c:v>39986</c:v>
                </c:pt>
                <c:pt idx="19">
                  <c:v>39993</c:v>
                </c:pt>
                <c:pt idx="20">
                  <c:v>40000</c:v>
                </c:pt>
                <c:pt idx="21">
                  <c:v>40007</c:v>
                </c:pt>
                <c:pt idx="22">
                  <c:v>40014</c:v>
                </c:pt>
                <c:pt idx="23">
                  <c:v>40021</c:v>
                </c:pt>
                <c:pt idx="24">
                  <c:v>40028</c:v>
                </c:pt>
                <c:pt idx="25">
                  <c:v>40035</c:v>
                </c:pt>
                <c:pt idx="26">
                  <c:v>40042</c:v>
                </c:pt>
                <c:pt idx="27">
                  <c:v>40049</c:v>
                </c:pt>
              </c:numCache>
            </c:numRef>
          </c:cat>
          <c:val>
            <c:numRef>
              <c:f>'Eingabedaten (berechnet)'!$X$6:$X$33</c:f>
              <c:numCache>
                <c:formatCode>General</c:formatCode>
                <c:ptCount val="28"/>
                <c:pt idx="0">
                  <c:v>7</c:v>
                </c:pt>
                <c:pt idx="1">
                  <c:v>9</c:v>
                </c:pt>
                <c:pt idx="2">
                  <c:v>14.75</c:v>
                </c:pt>
                <c:pt idx="3">
                  <c:v>22.75</c:v>
                </c:pt>
                <c:pt idx="4">
                  <c:v>28.5</c:v>
                </c:pt>
                <c:pt idx="5">
                  <c:v>35</c:v>
                </c:pt>
                <c:pt idx="6">
                  <c:v>42.25</c:v>
                </c:pt>
                <c:pt idx="7">
                  <c:v>51.25</c:v>
                </c:pt>
                <c:pt idx="8">
                  <c:v>51.25</c:v>
                </c:pt>
                <c:pt idx="9">
                  <c:v>54.75</c:v>
                </c:pt>
                <c:pt idx="10">
                  <c:v>66</c:v>
                </c:pt>
                <c:pt idx="11">
                  <c:v>84.75</c:v>
                </c:pt>
                <c:pt idx="12">
                  <c:v>99.75</c:v>
                </c:pt>
                <c:pt idx="13">
                  <c:v>128.75</c:v>
                </c:pt>
                <c:pt idx="14">
                  <c:v>158.25</c:v>
                </c:pt>
                <c:pt idx="15">
                  <c:v>165.25</c:v>
                </c:pt>
                <c:pt idx="16">
                  <c:v>196.75</c:v>
                </c:pt>
                <c:pt idx="17">
                  <c:v>220.25</c:v>
                </c:pt>
                <c:pt idx="18">
                  <c:v>237.75</c:v>
                </c:pt>
                <c:pt idx="19">
                  <c:v>237.75</c:v>
                </c:pt>
                <c:pt idx="20">
                  <c:v>237.75</c:v>
                </c:pt>
                <c:pt idx="21">
                  <c:v>237.75</c:v>
                </c:pt>
                <c:pt idx="22">
                  <c:v>237.75</c:v>
                </c:pt>
                <c:pt idx="23">
                  <c:v>237.75</c:v>
                </c:pt>
                <c:pt idx="24">
                  <c:v>237.75</c:v>
                </c:pt>
                <c:pt idx="25">
                  <c:v>237.75</c:v>
                </c:pt>
                <c:pt idx="26">
                  <c:v>237.75</c:v>
                </c:pt>
                <c:pt idx="27">
                  <c:v>237.75</c:v>
                </c:pt>
              </c:numCache>
            </c:numRef>
          </c:val>
        </c:ser>
        <c:marker val="1"/>
        <c:axId val="129292544"/>
        <c:axId val="126730240"/>
      </c:lineChart>
      <c:dateAx>
        <c:axId val="129292544"/>
        <c:scaling>
          <c:orientation val="minMax"/>
        </c:scaling>
        <c:axPos val="b"/>
        <c:numFmt formatCode="dd/mm/yyyy" sourceLinked="1"/>
        <c:majorTickMark val="none"/>
        <c:tickLblPos val="nextTo"/>
        <c:txPr>
          <a:bodyPr/>
          <a:lstStyle/>
          <a:p>
            <a:pPr>
              <a:defRPr lang="de-CH"/>
            </a:pPr>
            <a:endParaRPr lang="en-US"/>
          </a:p>
        </c:txPr>
        <c:crossAx val="126730240"/>
        <c:crosses val="autoZero"/>
        <c:auto val="1"/>
        <c:lblOffset val="100"/>
      </c:dateAx>
      <c:valAx>
        <c:axId val="126730240"/>
        <c:scaling>
          <c:orientation val="minMax"/>
        </c:scaling>
        <c:axPos val="l"/>
        <c:majorGridlines/>
        <c:title>
          <c:layout/>
          <c:txPr>
            <a:bodyPr/>
            <a:lstStyle/>
            <a:p>
              <a:pPr>
                <a:defRPr lang="de-CH"/>
              </a:pPr>
              <a:endParaRPr lang="en-US"/>
            </a:p>
          </c:txPr>
        </c:title>
        <c:numFmt formatCode="0" sourceLinked="1"/>
        <c:majorTickMark val="none"/>
        <c:tickLblPos val="nextTo"/>
        <c:txPr>
          <a:bodyPr/>
          <a:lstStyle/>
          <a:p>
            <a:pPr>
              <a:defRPr lang="de-CH"/>
            </a:pPr>
            <a:endParaRPr lang="en-US"/>
          </a:p>
        </c:txPr>
        <c:crossAx val="129292544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lang="de-CH"/>
          </a:pPr>
          <a:endParaRPr lang="en-US"/>
        </a:p>
      </c:txPr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lang="de-CH"/>
            </a:pPr>
            <a:r>
              <a:rPr lang="de-CH"/>
              <a:t>Plan / Ist Vergleich (BL)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BL / Plan</c:v>
          </c:tx>
          <c:cat>
            <c:numRef>
              <c:f>Eingabedaten!$B$6:$B$33</c:f>
              <c:numCache>
                <c:formatCode>dd/mm/yyyy</c:formatCode>
                <c:ptCount val="28"/>
                <c:pt idx="0">
                  <c:v>39860</c:v>
                </c:pt>
                <c:pt idx="1">
                  <c:v>39867</c:v>
                </c:pt>
                <c:pt idx="2">
                  <c:v>39874</c:v>
                </c:pt>
                <c:pt idx="3">
                  <c:v>39881</c:v>
                </c:pt>
                <c:pt idx="4">
                  <c:v>39888</c:v>
                </c:pt>
                <c:pt idx="5">
                  <c:v>39895</c:v>
                </c:pt>
                <c:pt idx="6">
                  <c:v>39902</c:v>
                </c:pt>
                <c:pt idx="7">
                  <c:v>39909</c:v>
                </c:pt>
                <c:pt idx="8">
                  <c:v>39916</c:v>
                </c:pt>
                <c:pt idx="9">
                  <c:v>39923</c:v>
                </c:pt>
                <c:pt idx="10">
                  <c:v>39930</c:v>
                </c:pt>
                <c:pt idx="11">
                  <c:v>39937</c:v>
                </c:pt>
                <c:pt idx="12">
                  <c:v>39944</c:v>
                </c:pt>
                <c:pt idx="13">
                  <c:v>39951</c:v>
                </c:pt>
                <c:pt idx="14">
                  <c:v>39958</c:v>
                </c:pt>
                <c:pt idx="15">
                  <c:v>39965</c:v>
                </c:pt>
                <c:pt idx="16">
                  <c:v>39972</c:v>
                </c:pt>
                <c:pt idx="17">
                  <c:v>39979</c:v>
                </c:pt>
                <c:pt idx="18">
                  <c:v>39986</c:v>
                </c:pt>
                <c:pt idx="19">
                  <c:v>39993</c:v>
                </c:pt>
                <c:pt idx="20">
                  <c:v>40000</c:v>
                </c:pt>
                <c:pt idx="21">
                  <c:v>40007</c:v>
                </c:pt>
                <c:pt idx="22">
                  <c:v>40014</c:v>
                </c:pt>
                <c:pt idx="23">
                  <c:v>40021</c:v>
                </c:pt>
                <c:pt idx="24">
                  <c:v>40028</c:v>
                </c:pt>
                <c:pt idx="25">
                  <c:v>40035</c:v>
                </c:pt>
                <c:pt idx="26">
                  <c:v>40042</c:v>
                </c:pt>
                <c:pt idx="27">
                  <c:v>40049</c:v>
                </c:pt>
              </c:numCache>
            </c:numRef>
          </c:cat>
          <c:val>
            <c:numRef>
              <c:f>Plandaten!$G$6:$G$33</c:f>
              <c:numCache>
                <c:formatCode>0</c:formatCode>
                <c:ptCount val="28"/>
                <c:pt idx="0">
                  <c:v>6.1538461538461533</c:v>
                </c:pt>
                <c:pt idx="1">
                  <c:v>13.333333333333332</c:v>
                </c:pt>
                <c:pt idx="2">
                  <c:v>20.512820512820511</c:v>
                </c:pt>
                <c:pt idx="3">
                  <c:v>27.69230769230769</c:v>
                </c:pt>
                <c:pt idx="4">
                  <c:v>34.871794871794869</c:v>
                </c:pt>
                <c:pt idx="5">
                  <c:v>42.051282051282044</c:v>
                </c:pt>
                <c:pt idx="6">
                  <c:v>49.230769230769226</c:v>
                </c:pt>
                <c:pt idx="7">
                  <c:v>56.410256410256409</c:v>
                </c:pt>
                <c:pt idx="8">
                  <c:v>63.589743589743584</c:v>
                </c:pt>
                <c:pt idx="9">
                  <c:v>70.769230769230759</c:v>
                </c:pt>
                <c:pt idx="10">
                  <c:v>77.948717948717942</c:v>
                </c:pt>
                <c:pt idx="11">
                  <c:v>85.128205128205124</c:v>
                </c:pt>
                <c:pt idx="12">
                  <c:v>92.307692307692292</c:v>
                </c:pt>
                <c:pt idx="13">
                  <c:v>99.487179487179475</c:v>
                </c:pt>
                <c:pt idx="14">
                  <c:v>106.66666666666666</c:v>
                </c:pt>
                <c:pt idx="15">
                  <c:v>113.84615384615384</c:v>
                </c:pt>
                <c:pt idx="16">
                  <c:v>121.02564102564102</c:v>
                </c:pt>
                <c:pt idx="17">
                  <c:v>128.2051282051282</c:v>
                </c:pt>
                <c:pt idx="18">
                  <c:v>135.38461538461536</c:v>
                </c:pt>
                <c:pt idx="19">
                  <c:v>142.56410256410254</c:v>
                </c:pt>
                <c:pt idx="20">
                  <c:v>149.74358974358972</c:v>
                </c:pt>
                <c:pt idx="21">
                  <c:v>156.92307692307691</c:v>
                </c:pt>
                <c:pt idx="22">
                  <c:v>164.10256410256409</c:v>
                </c:pt>
                <c:pt idx="23">
                  <c:v>171.28205128205127</c:v>
                </c:pt>
                <c:pt idx="24">
                  <c:v>178.46153846153845</c:v>
                </c:pt>
                <c:pt idx="25">
                  <c:v>185.64102564102564</c:v>
                </c:pt>
                <c:pt idx="26">
                  <c:v>192.82051282051282</c:v>
                </c:pt>
                <c:pt idx="27">
                  <c:v>199.99999999999997</c:v>
                </c:pt>
              </c:numCache>
            </c:numRef>
          </c:val>
        </c:ser>
        <c:ser>
          <c:idx val="1"/>
          <c:order val="1"/>
          <c:tx>
            <c:v>BL / Ist</c:v>
          </c:tx>
          <c:cat>
            <c:numRef>
              <c:f>Eingabedaten!$B$6:$B$33</c:f>
              <c:numCache>
                <c:formatCode>dd/mm/yyyy</c:formatCode>
                <c:ptCount val="28"/>
                <c:pt idx="0">
                  <c:v>39860</c:v>
                </c:pt>
                <c:pt idx="1">
                  <c:v>39867</c:v>
                </c:pt>
                <c:pt idx="2">
                  <c:v>39874</c:v>
                </c:pt>
                <c:pt idx="3">
                  <c:v>39881</c:v>
                </c:pt>
                <c:pt idx="4">
                  <c:v>39888</c:v>
                </c:pt>
                <c:pt idx="5">
                  <c:v>39895</c:v>
                </c:pt>
                <c:pt idx="6">
                  <c:v>39902</c:v>
                </c:pt>
                <c:pt idx="7">
                  <c:v>39909</c:v>
                </c:pt>
                <c:pt idx="8">
                  <c:v>39916</c:v>
                </c:pt>
                <c:pt idx="9">
                  <c:v>39923</c:v>
                </c:pt>
                <c:pt idx="10">
                  <c:v>39930</c:v>
                </c:pt>
                <c:pt idx="11">
                  <c:v>39937</c:v>
                </c:pt>
                <c:pt idx="12">
                  <c:v>39944</c:v>
                </c:pt>
                <c:pt idx="13">
                  <c:v>39951</c:v>
                </c:pt>
                <c:pt idx="14">
                  <c:v>39958</c:v>
                </c:pt>
                <c:pt idx="15">
                  <c:v>39965</c:v>
                </c:pt>
                <c:pt idx="16">
                  <c:v>39972</c:v>
                </c:pt>
                <c:pt idx="17">
                  <c:v>39979</c:v>
                </c:pt>
                <c:pt idx="18">
                  <c:v>39986</c:v>
                </c:pt>
                <c:pt idx="19">
                  <c:v>39993</c:v>
                </c:pt>
                <c:pt idx="20">
                  <c:v>40000</c:v>
                </c:pt>
                <c:pt idx="21">
                  <c:v>40007</c:v>
                </c:pt>
                <c:pt idx="22">
                  <c:v>40014</c:v>
                </c:pt>
                <c:pt idx="23">
                  <c:v>40021</c:v>
                </c:pt>
                <c:pt idx="24">
                  <c:v>40028</c:v>
                </c:pt>
                <c:pt idx="25">
                  <c:v>40035</c:v>
                </c:pt>
                <c:pt idx="26">
                  <c:v>40042</c:v>
                </c:pt>
                <c:pt idx="27">
                  <c:v>40049</c:v>
                </c:pt>
              </c:numCache>
            </c:numRef>
          </c:cat>
          <c:val>
            <c:numRef>
              <c:f>'Eingabedaten (berechnet)'!$AE$6:$AE$33</c:f>
              <c:numCache>
                <c:formatCode>General</c:formatCode>
                <c:ptCount val="28"/>
                <c:pt idx="0">
                  <c:v>5</c:v>
                </c:pt>
                <c:pt idx="1">
                  <c:v>7</c:v>
                </c:pt>
                <c:pt idx="2">
                  <c:v>13.25</c:v>
                </c:pt>
                <c:pt idx="3">
                  <c:v>19.25</c:v>
                </c:pt>
                <c:pt idx="4">
                  <c:v>25</c:v>
                </c:pt>
                <c:pt idx="5">
                  <c:v>34.5</c:v>
                </c:pt>
                <c:pt idx="6">
                  <c:v>44</c:v>
                </c:pt>
                <c:pt idx="7">
                  <c:v>45.5</c:v>
                </c:pt>
                <c:pt idx="8">
                  <c:v>45.5</c:v>
                </c:pt>
                <c:pt idx="9">
                  <c:v>49</c:v>
                </c:pt>
                <c:pt idx="10">
                  <c:v>56</c:v>
                </c:pt>
                <c:pt idx="11">
                  <c:v>60.75</c:v>
                </c:pt>
                <c:pt idx="12">
                  <c:v>74.75</c:v>
                </c:pt>
                <c:pt idx="13">
                  <c:v>93.25</c:v>
                </c:pt>
                <c:pt idx="14">
                  <c:v>109.25</c:v>
                </c:pt>
                <c:pt idx="15">
                  <c:v>109.25</c:v>
                </c:pt>
                <c:pt idx="16">
                  <c:v>139.25</c:v>
                </c:pt>
                <c:pt idx="17">
                  <c:v>165.75</c:v>
                </c:pt>
                <c:pt idx="18">
                  <c:v>173.75</c:v>
                </c:pt>
                <c:pt idx="19">
                  <c:v>173.75</c:v>
                </c:pt>
                <c:pt idx="20">
                  <c:v>173.75</c:v>
                </c:pt>
                <c:pt idx="21">
                  <c:v>173.75</c:v>
                </c:pt>
                <c:pt idx="22">
                  <c:v>173.75</c:v>
                </c:pt>
                <c:pt idx="23">
                  <c:v>173.75</c:v>
                </c:pt>
                <c:pt idx="24">
                  <c:v>173.75</c:v>
                </c:pt>
                <c:pt idx="25">
                  <c:v>173.75</c:v>
                </c:pt>
                <c:pt idx="26">
                  <c:v>173.75</c:v>
                </c:pt>
                <c:pt idx="27">
                  <c:v>173.75</c:v>
                </c:pt>
              </c:numCache>
            </c:numRef>
          </c:val>
        </c:ser>
        <c:marker val="1"/>
        <c:axId val="127271680"/>
        <c:axId val="127273216"/>
      </c:lineChart>
      <c:dateAx>
        <c:axId val="127271680"/>
        <c:scaling>
          <c:orientation val="minMax"/>
        </c:scaling>
        <c:axPos val="b"/>
        <c:numFmt formatCode="dd/mm/yyyy" sourceLinked="1"/>
        <c:majorTickMark val="none"/>
        <c:tickLblPos val="nextTo"/>
        <c:txPr>
          <a:bodyPr/>
          <a:lstStyle/>
          <a:p>
            <a:pPr>
              <a:defRPr lang="de-CH"/>
            </a:pPr>
            <a:endParaRPr lang="en-US"/>
          </a:p>
        </c:txPr>
        <c:crossAx val="127273216"/>
        <c:crosses val="autoZero"/>
        <c:auto val="1"/>
        <c:lblOffset val="100"/>
      </c:dateAx>
      <c:valAx>
        <c:axId val="127273216"/>
        <c:scaling>
          <c:orientation val="minMax"/>
        </c:scaling>
        <c:axPos val="l"/>
        <c:majorGridlines/>
        <c:title>
          <c:layout/>
          <c:txPr>
            <a:bodyPr/>
            <a:lstStyle/>
            <a:p>
              <a:pPr>
                <a:defRPr lang="de-CH"/>
              </a:pPr>
              <a:endParaRPr lang="en-US"/>
            </a:p>
          </c:txPr>
        </c:title>
        <c:numFmt formatCode="0" sourceLinked="1"/>
        <c:majorTickMark val="none"/>
        <c:tickLblPos val="nextTo"/>
        <c:txPr>
          <a:bodyPr/>
          <a:lstStyle/>
          <a:p>
            <a:pPr>
              <a:defRPr lang="de-CH"/>
            </a:pPr>
            <a:endParaRPr lang="en-US"/>
          </a:p>
        </c:txPr>
        <c:crossAx val="127271680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lang="de-CH"/>
          </a:pPr>
          <a:endParaRPr lang="en-US"/>
        </a:p>
      </c:txPr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lang="de-CH"/>
            </a:pPr>
            <a:r>
              <a:rPr lang="de-CH"/>
              <a:t>Plan / Ist Vergleich (Total)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Total / Plan</c:v>
          </c:tx>
          <c:cat>
            <c:numRef>
              <c:f>Eingabedaten!$B$6:$B$33</c:f>
              <c:numCache>
                <c:formatCode>dd/mm/yyyy</c:formatCode>
                <c:ptCount val="28"/>
                <c:pt idx="0">
                  <c:v>39860</c:v>
                </c:pt>
                <c:pt idx="1">
                  <c:v>39867</c:v>
                </c:pt>
                <c:pt idx="2">
                  <c:v>39874</c:v>
                </c:pt>
                <c:pt idx="3">
                  <c:v>39881</c:v>
                </c:pt>
                <c:pt idx="4">
                  <c:v>39888</c:v>
                </c:pt>
                <c:pt idx="5">
                  <c:v>39895</c:v>
                </c:pt>
                <c:pt idx="6">
                  <c:v>39902</c:v>
                </c:pt>
                <c:pt idx="7">
                  <c:v>39909</c:v>
                </c:pt>
                <c:pt idx="8">
                  <c:v>39916</c:v>
                </c:pt>
                <c:pt idx="9">
                  <c:v>39923</c:v>
                </c:pt>
                <c:pt idx="10">
                  <c:v>39930</c:v>
                </c:pt>
                <c:pt idx="11">
                  <c:v>39937</c:v>
                </c:pt>
                <c:pt idx="12">
                  <c:v>39944</c:v>
                </c:pt>
                <c:pt idx="13">
                  <c:v>39951</c:v>
                </c:pt>
                <c:pt idx="14">
                  <c:v>39958</c:v>
                </c:pt>
                <c:pt idx="15">
                  <c:v>39965</c:v>
                </c:pt>
                <c:pt idx="16">
                  <c:v>39972</c:v>
                </c:pt>
                <c:pt idx="17">
                  <c:v>39979</c:v>
                </c:pt>
                <c:pt idx="18">
                  <c:v>39986</c:v>
                </c:pt>
                <c:pt idx="19">
                  <c:v>39993</c:v>
                </c:pt>
                <c:pt idx="20">
                  <c:v>40000</c:v>
                </c:pt>
                <c:pt idx="21">
                  <c:v>40007</c:v>
                </c:pt>
                <c:pt idx="22">
                  <c:v>40014</c:v>
                </c:pt>
                <c:pt idx="23">
                  <c:v>40021</c:v>
                </c:pt>
                <c:pt idx="24">
                  <c:v>40028</c:v>
                </c:pt>
                <c:pt idx="25">
                  <c:v>40035</c:v>
                </c:pt>
                <c:pt idx="26">
                  <c:v>40042</c:v>
                </c:pt>
                <c:pt idx="27">
                  <c:v>40049</c:v>
                </c:pt>
              </c:numCache>
            </c:numRef>
          </c:cat>
          <c:val>
            <c:numRef>
              <c:f>Plandaten!$I$6:$I$33</c:f>
              <c:numCache>
                <c:formatCode>0</c:formatCode>
                <c:ptCount val="28"/>
                <c:pt idx="0">
                  <c:v>12.307692307692307</c:v>
                </c:pt>
                <c:pt idx="1">
                  <c:v>26.666666666666664</c:v>
                </c:pt>
                <c:pt idx="2">
                  <c:v>41.025641025641022</c:v>
                </c:pt>
                <c:pt idx="3">
                  <c:v>55.38461538461538</c:v>
                </c:pt>
                <c:pt idx="4">
                  <c:v>69.743589743589737</c:v>
                </c:pt>
                <c:pt idx="5">
                  <c:v>84.102564102564088</c:v>
                </c:pt>
                <c:pt idx="6">
                  <c:v>98.461538461538453</c:v>
                </c:pt>
                <c:pt idx="7">
                  <c:v>112.82051282051282</c:v>
                </c:pt>
                <c:pt idx="8">
                  <c:v>127.17948717948717</c:v>
                </c:pt>
                <c:pt idx="9">
                  <c:v>141.53846153846152</c:v>
                </c:pt>
                <c:pt idx="10">
                  <c:v>155.89743589743588</c:v>
                </c:pt>
                <c:pt idx="11">
                  <c:v>170.25641025641025</c:v>
                </c:pt>
                <c:pt idx="12">
                  <c:v>184.61538461538458</c:v>
                </c:pt>
                <c:pt idx="13">
                  <c:v>198.97435897435895</c:v>
                </c:pt>
                <c:pt idx="14">
                  <c:v>213.33333333333331</c:v>
                </c:pt>
                <c:pt idx="15">
                  <c:v>227.69230769230768</c:v>
                </c:pt>
                <c:pt idx="16">
                  <c:v>242.05128205128204</c:v>
                </c:pt>
                <c:pt idx="17">
                  <c:v>256.41025641025641</c:v>
                </c:pt>
                <c:pt idx="18">
                  <c:v>270.76923076923072</c:v>
                </c:pt>
                <c:pt idx="19">
                  <c:v>285.12820512820508</c:v>
                </c:pt>
                <c:pt idx="20">
                  <c:v>299.48717948717945</c:v>
                </c:pt>
                <c:pt idx="21">
                  <c:v>313.84615384615381</c:v>
                </c:pt>
                <c:pt idx="22">
                  <c:v>328.20512820512818</c:v>
                </c:pt>
                <c:pt idx="23">
                  <c:v>342.56410256410254</c:v>
                </c:pt>
                <c:pt idx="24">
                  <c:v>356.92307692307691</c:v>
                </c:pt>
                <c:pt idx="25">
                  <c:v>371.28205128205127</c:v>
                </c:pt>
                <c:pt idx="26">
                  <c:v>385.64102564102564</c:v>
                </c:pt>
                <c:pt idx="27">
                  <c:v>399.99999999999994</c:v>
                </c:pt>
              </c:numCache>
            </c:numRef>
          </c:val>
        </c:ser>
        <c:ser>
          <c:idx val="1"/>
          <c:order val="1"/>
          <c:tx>
            <c:v>Total / Ist</c:v>
          </c:tx>
          <c:cat>
            <c:numRef>
              <c:f>Eingabedaten!$B$6:$B$33</c:f>
              <c:numCache>
                <c:formatCode>dd/mm/yyyy</c:formatCode>
                <c:ptCount val="28"/>
                <c:pt idx="0">
                  <c:v>39860</c:v>
                </c:pt>
                <c:pt idx="1">
                  <c:v>39867</c:v>
                </c:pt>
                <c:pt idx="2">
                  <c:v>39874</c:v>
                </c:pt>
                <c:pt idx="3">
                  <c:v>39881</c:v>
                </c:pt>
                <c:pt idx="4">
                  <c:v>39888</c:v>
                </c:pt>
                <c:pt idx="5">
                  <c:v>39895</c:v>
                </c:pt>
                <c:pt idx="6">
                  <c:v>39902</c:v>
                </c:pt>
                <c:pt idx="7">
                  <c:v>39909</c:v>
                </c:pt>
                <c:pt idx="8">
                  <c:v>39916</c:v>
                </c:pt>
                <c:pt idx="9">
                  <c:v>39923</c:v>
                </c:pt>
                <c:pt idx="10">
                  <c:v>39930</c:v>
                </c:pt>
                <c:pt idx="11">
                  <c:v>39937</c:v>
                </c:pt>
                <c:pt idx="12">
                  <c:v>39944</c:v>
                </c:pt>
                <c:pt idx="13">
                  <c:v>39951</c:v>
                </c:pt>
                <c:pt idx="14">
                  <c:v>39958</c:v>
                </c:pt>
                <c:pt idx="15">
                  <c:v>39965</c:v>
                </c:pt>
                <c:pt idx="16">
                  <c:v>39972</c:v>
                </c:pt>
                <c:pt idx="17">
                  <c:v>39979</c:v>
                </c:pt>
                <c:pt idx="18">
                  <c:v>39986</c:v>
                </c:pt>
                <c:pt idx="19">
                  <c:v>39993</c:v>
                </c:pt>
                <c:pt idx="20">
                  <c:v>40000</c:v>
                </c:pt>
                <c:pt idx="21">
                  <c:v>40007</c:v>
                </c:pt>
                <c:pt idx="22">
                  <c:v>40014</c:v>
                </c:pt>
                <c:pt idx="23">
                  <c:v>40021</c:v>
                </c:pt>
                <c:pt idx="24">
                  <c:v>40028</c:v>
                </c:pt>
                <c:pt idx="25">
                  <c:v>40035</c:v>
                </c:pt>
                <c:pt idx="26">
                  <c:v>40042</c:v>
                </c:pt>
                <c:pt idx="27">
                  <c:v>40049</c:v>
                </c:pt>
              </c:numCache>
            </c:numRef>
          </c:cat>
          <c:val>
            <c:numRef>
              <c:f>'Eingabedaten (berechnet)'!$AG$6:$AG$33</c:f>
              <c:numCache>
                <c:formatCode>General</c:formatCode>
                <c:ptCount val="28"/>
                <c:pt idx="0">
                  <c:v>12</c:v>
                </c:pt>
                <c:pt idx="1">
                  <c:v>16</c:v>
                </c:pt>
                <c:pt idx="2">
                  <c:v>28</c:v>
                </c:pt>
                <c:pt idx="3">
                  <c:v>42</c:v>
                </c:pt>
                <c:pt idx="4">
                  <c:v>53.5</c:v>
                </c:pt>
                <c:pt idx="5">
                  <c:v>69.5</c:v>
                </c:pt>
                <c:pt idx="6">
                  <c:v>86.25</c:v>
                </c:pt>
                <c:pt idx="7">
                  <c:v>96.75</c:v>
                </c:pt>
                <c:pt idx="8">
                  <c:v>96.75</c:v>
                </c:pt>
                <c:pt idx="9">
                  <c:v>103.75</c:v>
                </c:pt>
                <c:pt idx="10">
                  <c:v>122</c:v>
                </c:pt>
                <c:pt idx="11">
                  <c:v>145.5</c:v>
                </c:pt>
                <c:pt idx="12">
                  <c:v>174.5</c:v>
                </c:pt>
                <c:pt idx="13">
                  <c:v>222</c:v>
                </c:pt>
                <c:pt idx="14">
                  <c:v>267.5</c:v>
                </c:pt>
                <c:pt idx="15">
                  <c:v>274.5</c:v>
                </c:pt>
                <c:pt idx="16">
                  <c:v>336</c:v>
                </c:pt>
                <c:pt idx="17">
                  <c:v>386</c:v>
                </c:pt>
                <c:pt idx="18">
                  <c:v>411.5</c:v>
                </c:pt>
                <c:pt idx="19">
                  <c:v>411.5</c:v>
                </c:pt>
                <c:pt idx="20">
                  <c:v>411.5</c:v>
                </c:pt>
                <c:pt idx="21">
                  <c:v>411.5</c:v>
                </c:pt>
                <c:pt idx="22">
                  <c:v>411.5</c:v>
                </c:pt>
                <c:pt idx="23">
                  <c:v>411.5</c:v>
                </c:pt>
                <c:pt idx="24">
                  <c:v>411.5</c:v>
                </c:pt>
                <c:pt idx="25">
                  <c:v>411.5</c:v>
                </c:pt>
                <c:pt idx="26">
                  <c:v>411.5</c:v>
                </c:pt>
                <c:pt idx="27">
                  <c:v>411.5</c:v>
                </c:pt>
              </c:numCache>
            </c:numRef>
          </c:val>
        </c:ser>
        <c:marker val="1"/>
        <c:axId val="127286272"/>
        <c:axId val="127296256"/>
      </c:lineChart>
      <c:dateAx>
        <c:axId val="127286272"/>
        <c:scaling>
          <c:orientation val="minMax"/>
        </c:scaling>
        <c:axPos val="b"/>
        <c:numFmt formatCode="dd/mm/yyyy" sourceLinked="1"/>
        <c:majorTickMark val="none"/>
        <c:tickLblPos val="nextTo"/>
        <c:txPr>
          <a:bodyPr/>
          <a:lstStyle/>
          <a:p>
            <a:pPr>
              <a:defRPr lang="de-CH"/>
            </a:pPr>
            <a:endParaRPr lang="en-US"/>
          </a:p>
        </c:txPr>
        <c:crossAx val="127296256"/>
        <c:crosses val="autoZero"/>
        <c:auto val="1"/>
        <c:lblOffset val="100"/>
      </c:dateAx>
      <c:valAx>
        <c:axId val="127296256"/>
        <c:scaling>
          <c:orientation val="minMax"/>
        </c:scaling>
        <c:axPos val="l"/>
        <c:majorGridlines/>
        <c:title>
          <c:layout/>
          <c:txPr>
            <a:bodyPr/>
            <a:lstStyle/>
            <a:p>
              <a:pPr>
                <a:defRPr lang="de-CH"/>
              </a:pPr>
              <a:endParaRPr lang="en-US"/>
            </a:p>
          </c:txPr>
        </c:title>
        <c:numFmt formatCode="0" sourceLinked="1"/>
        <c:majorTickMark val="none"/>
        <c:tickLblPos val="nextTo"/>
        <c:txPr>
          <a:bodyPr/>
          <a:lstStyle/>
          <a:p>
            <a:pPr>
              <a:defRPr lang="de-CH"/>
            </a:pPr>
            <a:endParaRPr lang="en-US"/>
          </a:p>
        </c:txPr>
        <c:crossAx val="127286272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lang="de-CH"/>
          </a:pPr>
          <a:endParaRPr lang="en-US"/>
        </a:p>
      </c:txPr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lang="de-CH"/>
            </a:pPr>
            <a:r>
              <a:rPr lang="de-CH"/>
              <a:t>Kummulierte Stunden pro Woche (CI)</a:t>
            </a:r>
          </a:p>
        </c:rich>
      </c:tx>
    </c:title>
    <c:plotArea>
      <c:layout/>
      <c:lineChart>
        <c:grouping val="stacked"/>
        <c:ser>
          <c:idx val="1"/>
          <c:order val="0"/>
          <c:tx>
            <c:v>CI / Phase "T"</c:v>
          </c:tx>
          <c:cat>
            <c:numRef>
              <c:f>Eingabedaten!$B$6:$B$33</c:f>
              <c:numCache>
                <c:formatCode>dd/mm/yyyy</c:formatCode>
                <c:ptCount val="28"/>
                <c:pt idx="0">
                  <c:v>39860</c:v>
                </c:pt>
                <c:pt idx="1">
                  <c:v>39867</c:v>
                </c:pt>
                <c:pt idx="2">
                  <c:v>39874</c:v>
                </c:pt>
                <c:pt idx="3">
                  <c:v>39881</c:v>
                </c:pt>
                <c:pt idx="4">
                  <c:v>39888</c:v>
                </c:pt>
                <c:pt idx="5">
                  <c:v>39895</c:v>
                </c:pt>
                <c:pt idx="6">
                  <c:v>39902</c:v>
                </c:pt>
                <c:pt idx="7">
                  <c:v>39909</c:v>
                </c:pt>
                <c:pt idx="8">
                  <c:v>39916</c:v>
                </c:pt>
                <c:pt idx="9">
                  <c:v>39923</c:v>
                </c:pt>
                <c:pt idx="10">
                  <c:v>39930</c:v>
                </c:pt>
                <c:pt idx="11">
                  <c:v>39937</c:v>
                </c:pt>
                <c:pt idx="12">
                  <c:v>39944</c:v>
                </c:pt>
                <c:pt idx="13">
                  <c:v>39951</c:v>
                </c:pt>
                <c:pt idx="14">
                  <c:v>39958</c:v>
                </c:pt>
                <c:pt idx="15">
                  <c:v>39965</c:v>
                </c:pt>
                <c:pt idx="16">
                  <c:v>39972</c:v>
                </c:pt>
                <c:pt idx="17">
                  <c:v>39979</c:v>
                </c:pt>
                <c:pt idx="18">
                  <c:v>39986</c:v>
                </c:pt>
                <c:pt idx="19">
                  <c:v>39993</c:v>
                </c:pt>
                <c:pt idx="20">
                  <c:v>40000</c:v>
                </c:pt>
                <c:pt idx="21">
                  <c:v>40007</c:v>
                </c:pt>
                <c:pt idx="22">
                  <c:v>40014</c:v>
                </c:pt>
                <c:pt idx="23">
                  <c:v>40021</c:v>
                </c:pt>
                <c:pt idx="24">
                  <c:v>40028</c:v>
                </c:pt>
                <c:pt idx="25">
                  <c:v>40035</c:v>
                </c:pt>
                <c:pt idx="26">
                  <c:v>40042</c:v>
                </c:pt>
                <c:pt idx="27">
                  <c:v>40049</c:v>
                </c:pt>
              </c:numCache>
            </c:numRef>
          </c:cat>
          <c:val>
            <c:numRef>
              <c:f>Eingabedaten!$H$6:$H$33</c:f>
              <c:numCache>
                <c:formatCode>General</c:formatCode>
                <c:ptCount val="28"/>
                <c:pt idx="11">
                  <c:v>1</c:v>
                </c:pt>
                <c:pt idx="14">
                  <c:v>5</c:v>
                </c:pt>
                <c:pt idx="16">
                  <c:v>4.5</c:v>
                </c:pt>
                <c:pt idx="17">
                  <c:v>17</c:v>
                </c:pt>
                <c:pt idx="18">
                  <c:v>6.5</c:v>
                </c:pt>
              </c:numCache>
            </c:numRef>
          </c:val>
        </c:ser>
        <c:ser>
          <c:idx val="2"/>
          <c:order val="1"/>
          <c:tx>
            <c:v>CI / Phase "I"</c:v>
          </c:tx>
          <c:cat>
            <c:numRef>
              <c:f>Eingabedaten!$B$6:$B$33</c:f>
              <c:numCache>
                <c:formatCode>dd/mm/yyyy</c:formatCode>
                <c:ptCount val="28"/>
                <c:pt idx="0">
                  <c:v>39860</c:v>
                </c:pt>
                <c:pt idx="1">
                  <c:v>39867</c:v>
                </c:pt>
                <c:pt idx="2">
                  <c:v>39874</c:v>
                </c:pt>
                <c:pt idx="3">
                  <c:v>39881</c:v>
                </c:pt>
                <c:pt idx="4">
                  <c:v>39888</c:v>
                </c:pt>
                <c:pt idx="5">
                  <c:v>39895</c:v>
                </c:pt>
                <c:pt idx="6">
                  <c:v>39902</c:v>
                </c:pt>
                <c:pt idx="7">
                  <c:v>39909</c:v>
                </c:pt>
                <c:pt idx="8">
                  <c:v>39916</c:v>
                </c:pt>
                <c:pt idx="9">
                  <c:v>39923</c:v>
                </c:pt>
                <c:pt idx="10">
                  <c:v>39930</c:v>
                </c:pt>
                <c:pt idx="11">
                  <c:v>39937</c:v>
                </c:pt>
                <c:pt idx="12">
                  <c:v>39944</c:v>
                </c:pt>
                <c:pt idx="13">
                  <c:v>39951</c:v>
                </c:pt>
                <c:pt idx="14">
                  <c:v>39958</c:v>
                </c:pt>
                <c:pt idx="15">
                  <c:v>39965</c:v>
                </c:pt>
                <c:pt idx="16">
                  <c:v>39972</c:v>
                </c:pt>
                <c:pt idx="17">
                  <c:v>39979</c:v>
                </c:pt>
                <c:pt idx="18">
                  <c:v>39986</c:v>
                </c:pt>
                <c:pt idx="19">
                  <c:v>39993</c:v>
                </c:pt>
                <c:pt idx="20">
                  <c:v>40000</c:v>
                </c:pt>
                <c:pt idx="21">
                  <c:v>40007</c:v>
                </c:pt>
                <c:pt idx="22">
                  <c:v>40014</c:v>
                </c:pt>
                <c:pt idx="23">
                  <c:v>40021</c:v>
                </c:pt>
                <c:pt idx="24">
                  <c:v>40028</c:v>
                </c:pt>
                <c:pt idx="25">
                  <c:v>40035</c:v>
                </c:pt>
                <c:pt idx="26">
                  <c:v>40042</c:v>
                </c:pt>
                <c:pt idx="27">
                  <c:v>40049</c:v>
                </c:pt>
              </c:numCache>
            </c:numRef>
          </c:cat>
          <c:val>
            <c:numRef>
              <c:f>Eingabedaten!$G$6:$G$33</c:f>
              <c:numCache>
                <c:formatCode>General</c:formatCode>
                <c:ptCount val="28"/>
                <c:pt idx="10">
                  <c:v>0.5</c:v>
                </c:pt>
                <c:pt idx="11">
                  <c:v>7.5</c:v>
                </c:pt>
                <c:pt idx="12">
                  <c:v>7</c:v>
                </c:pt>
                <c:pt idx="13">
                  <c:v>28</c:v>
                </c:pt>
                <c:pt idx="14">
                  <c:v>1.5</c:v>
                </c:pt>
                <c:pt idx="15">
                  <c:v>7</c:v>
                </c:pt>
                <c:pt idx="16">
                  <c:v>14</c:v>
                </c:pt>
                <c:pt idx="17">
                  <c:v>4.5</c:v>
                </c:pt>
                <c:pt idx="18">
                  <c:v>10</c:v>
                </c:pt>
              </c:numCache>
            </c:numRef>
          </c:val>
        </c:ser>
        <c:ser>
          <c:idx val="3"/>
          <c:order val="2"/>
          <c:tx>
            <c:v>CI / Phase "D"</c:v>
          </c:tx>
          <c:cat>
            <c:numRef>
              <c:f>Eingabedaten!$B$6:$B$33</c:f>
              <c:numCache>
                <c:formatCode>dd/mm/yyyy</c:formatCode>
                <c:ptCount val="28"/>
                <c:pt idx="0">
                  <c:v>39860</c:v>
                </c:pt>
                <c:pt idx="1">
                  <c:v>39867</c:v>
                </c:pt>
                <c:pt idx="2">
                  <c:v>39874</c:v>
                </c:pt>
                <c:pt idx="3">
                  <c:v>39881</c:v>
                </c:pt>
                <c:pt idx="4">
                  <c:v>39888</c:v>
                </c:pt>
                <c:pt idx="5">
                  <c:v>39895</c:v>
                </c:pt>
                <c:pt idx="6">
                  <c:v>39902</c:v>
                </c:pt>
                <c:pt idx="7">
                  <c:v>39909</c:v>
                </c:pt>
                <c:pt idx="8">
                  <c:v>39916</c:v>
                </c:pt>
                <c:pt idx="9">
                  <c:v>39923</c:v>
                </c:pt>
                <c:pt idx="10">
                  <c:v>39930</c:v>
                </c:pt>
                <c:pt idx="11">
                  <c:v>39937</c:v>
                </c:pt>
                <c:pt idx="12">
                  <c:v>39944</c:v>
                </c:pt>
                <c:pt idx="13">
                  <c:v>39951</c:v>
                </c:pt>
                <c:pt idx="14">
                  <c:v>39958</c:v>
                </c:pt>
                <c:pt idx="15">
                  <c:v>39965</c:v>
                </c:pt>
                <c:pt idx="16">
                  <c:v>39972</c:v>
                </c:pt>
                <c:pt idx="17">
                  <c:v>39979</c:v>
                </c:pt>
                <c:pt idx="18">
                  <c:v>39986</c:v>
                </c:pt>
                <c:pt idx="19">
                  <c:v>39993</c:v>
                </c:pt>
                <c:pt idx="20">
                  <c:v>40000</c:v>
                </c:pt>
                <c:pt idx="21">
                  <c:v>40007</c:v>
                </c:pt>
                <c:pt idx="22">
                  <c:v>40014</c:v>
                </c:pt>
                <c:pt idx="23">
                  <c:v>40021</c:v>
                </c:pt>
                <c:pt idx="24">
                  <c:v>40028</c:v>
                </c:pt>
                <c:pt idx="25">
                  <c:v>40035</c:v>
                </c:pt>
                <c:pt idx="26">
                  <c:v>40042</c:v>
                </c:pt>
                <c:pt idx="27">
                  <c:v>40049</c:v>
                </c:pt>
              </c:numCache>
            </c:numRef>
          </c:cat>
          <c:val>
            <c:numRef>
              <c:f>Eingabedaten!$F$6:$F$33</c:f>
              <c:numCache>
                <c:formatCode>General</c:formatCode>
                <c:ptCount val="28"/>
                <c:pt idx="10">
                  <c:v>7</c:v>
                </c:pt>
                <c:pt idx="11">
                  <c:v>4.5</c:v>
                </c:pt>
                <c:pt idx="12">
                  <c:v>7</c:v>
                </c:pt>
                <c:pt idx="14">
                  <c:v>5</c:v>
                </c:pt>
                <c:pt idx="16">
                  <c:v>4</c:v>
                </c:pt>
              </c:numCache>
            </c:numRef>
          </c:val>
        </c:ser>
        <c:ser>
          <c:idx val="4"/>
          <c:order val="3"/>
          <c:tx>
            <c:v>CI / Phase "A"</c:v>
          </c:tx>
          <c:cat>
            <c:numRef>
              <c:f>Eingabedaten!$B$6:$B$33</c:f>
              <c:numCache>
                <c:formatCode>dd/mm/yyyy</c:formatCode>
                <c:ptCount val="28"/>
                <c:pt idx="0">
                  <c:v>39860</c:v>
                </c:pt>
                <c:pt idx="1">
                  <c:v>39867</c:v>
                </c:pt>
                <c:pt idx="2">
                  <c:v>39874</c:v>
                </c:pt>
                <c:pt idx="3">
                  <c:v>39881</c:v>
                </c:pt>
                <c:pt idx="4">
                  <c:v>39888</c:v>
                </c:pt>
                <c:pt idx="5">
                  <c:v>39895</c:v>
                </c:pt>
                <c:pt idx="6">
                  <c:v>39902</c:v>
                </c:pt>
                <c:pt idx="7">
                  <c:v>39909</c:v>
                </c:pt>
                <c:pt idx="8">
                  <c:v>39916</c:v>
                </c:pt>
                <c:pt idx="9">
                  <c:v>39923</c:v>
                </c:pt>
                <c:pt idx="10">
                  <c:v>39930</c:v>
                </c:pt>
                <c:pt idx="11">
                  <c:v>39937</c:v>
                </c:pt>
                <c:pt idx="12">
                  <c:v>39944</c:v>
                </c:pt>
                <c:pt idx="13">
                  <c:v>39951</c:v>
                </c:pt>
                <c:pt idx="14">
                  <c:v>39958</c:v>
                </c:pt>
                <c:pt idx="15">
                  <c:v>39965</c:v>
                </c:pt>
                <c:pt idx="16">
                  <c:v>39972</c:v>
                </c:pt>
                <c:pt idx="17">
                  <c:v>39979</c:v>
                </c:pt>
                <c:pt idx="18">
                  <c:v>39986</c:v>
                </c:pt>
                <c:pt idx="19">
                  <c:v>39993</c:v>
                </c:pt>
                <c:pt idx="20">
                  <c:v>40000</c:v>
                </c:pt>
                <c:pt idx="21">
                  <c:v>40007</c:v>
                </c:pt>
                <c:pt idx="22">
                  <c:v>40014</c:v>
                </c:pt>
                <c:pt idx="23">
                  <c:v>40021</c:v>
                </c:pt>
                <c:pt idx="24">
                  <c:v>40028</c:v>
                </c:pt>
                <c:pt idx="25">
                  <c:v>40035</c:v>
                </c:pt>
                <c:pt idx="26">
                  <c:v>40042</c:v>
                </c:pt>
                <c:pt idx="27">
                  <c:v>40049</c:v>
                </c:pt>
              </c:numCache>
            </c:numRef>
          </c:cat>
          <c:val>
            <c:numRef>
              <c:f>Eingabedaten!$E$6:$E$33</c:f>
              <c:numCache>
                <c:formatCode>General</c:formatCode>
                <c:ptCount val="28"/>
                <c:pt idx="0">
                  <c:v>5</c:v>
                </c:pt>
                <c:pt idx="1">
                  <c:v>2</c:v>
                </c:pt>
                <c:pt idx="2">
                  <c:v>5.75</c:v>
                </c:pt>
                <c:pt idx="3">
                  <c:v>8</c:v>
                </c:pt>
                <c:pt idx="4">
                  <c:v>4.75</c:v>
                </c:pt>
                <c:pt idx="5">
                  <c:v>5.5</c:v>
                </c:pt>
                <c:pt idx="6">
                  <c:v>3.5</c:v>
                </c:pt>
                <c:pt idx="7">
                  <c:v>5</c:v>
                </c:pt>
                <c:pt idx="9">
                  <c:v>3.5</c:v>
                </c:pt>
                <c:pt idx="10">
                  <c:v>0.5</c:v>
                </c:pt>
              </c:numCache>
            </c:numRef>
          </c:val>
        </c:ser>
        <c:ser>
          <c:idx val="0"/>
          <c:order val="4"/>
          <c:tx>
            <c:v>CI / Phase "PM"</c:v>
          </c:tx>
          <c:cat>
            <c:numRef>
              <c:f>Eingabedaten!$B$6:$B$33</c:f>
              <c:numCache>
                <c:formatCode>dd/mm/yyyy</c:formatCode>
                <c:ptCount val="28"/>
                <c:pt idx="0">
                  <c:v>39860</c:v>
                </c:pt>
                <c:pt idx="1">
                  <c:v>39867</c:v>
                </c:pt>
                <c:pt idx="2">
                  <c:v>39874</c:v>
                </c:pt>
                <c:pt idx="3">
                  <c:v>39881</c:v>
                </c:pt>
                <c:pt idx="4">
                  <c:v>39888</c:v>
                </c:pt>
                <c:pt idx="5">
                  <c:v>39895</c:v>
                </c:pt>
                <c:pt idx="6">
                  <c:v>39902</c:v>
                </c:pt>
                <c:pt idx="7">
                  <c:v>39909</c:v>
                </c:pt>
                <c:pt idx="8">
                  <c:v>39916</c:v>
                </c:pt>
                <c:pt idx="9">
                  <c:v>39923</c:v>
                </c:pt>
                <c:pt idx="10">
                  <c:v>39930</c:v>
                </c:pt>
                <c:pt idx="11">
                  <c:v>39937</c:v>
                </c:pt>
                <c:pt idx="12">
                  <c:v>39944</c:v>
                </c:pt>
                <c:pt idx="13">
                  <c:v>39951</c:v>
                </c:pt>
                <c:pt idx="14">
                  <c:v>39958</c:v>
                </c:pt>
                <c:pt idx="15">
                  <c:v>39965</c:v>
                </c:pt>
                <c:pt idx="16">
                  <c:v>39972</c:v>
                </c:pt>
                <c:pt idx="17">
                  <c:v>39979</c:v>
                </c:pt>
                <c:pt idx="18">
                  <c:v>39986</c:v>
                </c:pt>
                <c:pt idx="19">
                  <c:v>39993</c:v>
                </c:pt>
                <c:pt idx="20">
                  <c:v>40000</c:v>
                </c:pt>
                <c:pt idx="21">
                  <c:v>40007</c:v>
                </c:pt>
                <c:pt idx="22">
                  <c:v>40014</c:v>
                </c:pt>
                <c:pt idx="23">
                  <c:v>40021</c:v>
                </c:pt>
                <c:pt idx="24">
                  <c:v>40028</c:v>
                </c:pt>
                <c:pt idx="25">
                  <c:v>40035</c:v>
                </c:pt>
                <c:pt idx="26">
                  <c:v>40042</c:v>
                </c:pt>
                <c:pt idx="27">
                  <c:v>40049</c:v>
                </c:pt>
              </c:numCache>
            </c:numRef>
          </c:cat>
          <c:val>
            <c:numRef>
              <c:f>Eingabedaten!$I$6:$I$33</c:f>
              <c:numCache>
                <c:formatCode>General</c:formatCode>
                <c:ptCount val="28"/>
                <c:pt idx="0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3.75</c:v>
                </c:pt>
                <c:pt idx="7">
                  <c:v>4</c:v>
                </c:pt>
                <c:pt idx="10">
                  <c:v>3.25</c:v>
                </c:pt>
                <c:pt idx="11">
                  <c:v>5.75</c:v>
                </c:pt>
                <c:pt idx="12">
                  <c:v>1</c:v>
                </c:pt>
                <c:pt idx="13">
                  <c:v>1</c:v>
                </c:pt>
                <c:pt idx="14">
                  <c:v>18</c:v>
                </c:pt>
                <c:pt idx="16">
                  <c:v>9</c:v>
                </c:pt>
                <c:pt idx="17">
                  <c:v>2</c:v>
                </c:pt>
                <c:pt idx="18">
                  <c:v>1</c:v>
                </c:pt>
              </c:numCache>
            </c:numRef>
          </c:val>
        </c:ser>
        <c:marker val="1"/>
        <c:axId val="127324544"/>
        <c:axId val="127326080"/>
      </c:lineChart>
      <c:dateAx>
        <c:axId val="127324544"/>
        <c:scaling>
          <c:orientation val="minMax"/>
        </c:scaling>
        <c:axPos val="b"/>
        <c:numFmt formatCode="dd/mm/yyyy" sourceLinked="1"/>
        <c:majorTickMark val="none"/>
        <c:tickLblPos val="nextTo"/>
        <c:txPr>
          <a:bodyPr/>
          <a:lstStyle/>
          <a:p>
            <a:pPr>
              <a:defRPr lang="de-CH"/>
            </a:pPr>
            <a:endParaRPr lang="en-US"/>
          </a:p>
        </c:txPr>
        <c:crossAx val="127326080"/>
        <c:crosses val="autoZero"/>
        <c:auto val="1"/>
        <c:lblOffset val="100"/>
      </c:dateAx>
      <c:valAx>
        <c:axId val="12732608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lang="de-CH"/>
                </a:pPr>
                <a:r>
                  <a:rPr lang="de-CH"/>
                  <a:t>Anzahl</a:t>
                </a:r>
                <a:r>
                  <a:rPr lang="de-CH" baseline="0"/>
                  <a:t> </a:t>
                </a:r>
                <a:r>
                  <a:rPr lang="de-CH"/>
                  <a:t>Stunden pro Woche</a:t>
                </a:r>
              </a:p>
            </c:rich>
          </c:tx>
        </c:title>
        <c:numFmt formatCode="General" sourceLinked="1"/>
        <c:majorTickMark val="none"/>
        <c:tickLblPos val="nextTo"/>
        <c:txPr>
          <a:bodyPr/>
          <a:lstStyle/>
          <a:p>
            <a:pPr>
              <a:defRPr lang="de-CH"/>
            </a:pPr>
            <a:endParaRPr lang="en-US"/>
          </a:p>
        </c:txPr>
        <c:crossAx val="127324544"/>
        <c:crosses val="autoZero"/>
        <c:crossBetween val="between"/>
      </c:valAx>
    </c:plotArea>
    <c:legend>
      <c:legendPos val="r"/>
      <c:txPr>
        <a:bodyPr/>
        <a:lstStyle/>
        <a:p>
          <a:pPr>
            <a:defRPr lang="de-CH"/>
          </a:pPr>
          <a:endParaRPr lang="en-US"/>
        </a:p>
      </c:txPr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lang="de-CH"/>
            </a:pPr>
            <a:r>
              <a:rPr lang="de-CH"/>
              <a:t>Kummulierte Stunden pro Woche (BL)</a:t>
            </a:r>
          </a:p>
        </c:rich>
      </c:tx>
    </c:title>
    <c:plotArea>
      <c:layout/>
      <c:lineChart>
        <c:grouping val="stacked"/>
        <c:ser>
          <c:idx val="1"/>
          <c:order val="0"/>
          <c:tx>
            <c:v>BL / Phase "T"</c:v>
          </c:tx>
          <c:cat>
            <c:numRef>
              <c:f>Eingabedaten!$B$6:$B$33</c:f>
              <c:numCache>
                <c:formatCode>dd/mm/yyyy</c:formatCode>
                <c:ptCount val="28"/>
                <c:pt idx="0">
                  <c:v>39860</c:v>
                </c:pt>
                <c:pt idx="1">
                  <c:v>39867</c:v>
                </c:pt>
                <c:pt idx="2">
                  <c:v>39874</c:v>
                </c:pt>
                <c:pt idx="3">
                  <c:v>39881</c:v>
                </c:pt>
                <c:pt idx="4">
                  <c:v>39888</c:v>
                </c:pt>
                <c:pt idx="5">
                  <c:v>39895</c:v>
                </c:pt>
                <c:pt idx="6">
                  <c:v>39902</c:v>
                </c:pt>
                <c:pt idx="7">
                  <c:v>39909</c:v>
                </c:pt>
                <c:pt idx="8">
                  <c:v>39916</c:v>
                </c:pt>
                <c:pt idx="9">
                  <c:v>39923</c:v>
                </c:pt>
                <c:pt idx="10">
                  <c:v>39930</c:v>
                </c:pt>
                <c:pt idx="11">
                  <c:v>39937</c:v>
                </c:pt>
                <c:pt idx="12">
                  <c:v>39944</c:v>
                </c:pt>
                <c:pt idx="13">
                  <c:v>39951</c:v>
                </c:pt>
                <c:pt idx="14">
                  <c:v>39958</c:v>
                </c:pt>
                <c:pt idx="15">
                  <c:v>39965</c:v>
                </c:pt>
                <c:pt idx="16">
                  <c:v>39972</c:v>
                </c:pt>
                <c:pt idx="17">
                  <c:v>39979</c:v>
                </c:pt>
                <c:pt idx="18">
                  <c:v>39986</c:v>
                </c:pt>
                <c:pt idx="19">
                  <c:v>39993</c:v>
                </c:pt>
                <c:pt idx="20">
                  <c:v>40000</c:v>
                </c:pt>
                <c:pt idx="21">
                  <c:v>40007</c:v>
                </c:pt>
                <c:pt idx="22">
                  <c:v>40014</c:v>
                </c:pt>
                <c:pt idx="23">
                  <c:v>40021</c:v>
                </c:pt>
                <c:pt idx="24">
                  <c:v>40028</c:v>
                </c:pt>
                <c:pt idx="25">
                  <c:v>40035</c:v>
                </c:pt>
                <c:pt idx="26">
                  <c:v>40042</c:v>
                </c:pt>
                <c:pt idx="27">
                  <c:v>40049</c:v>
                </c:pt>
              </c:numCache>
            </c:numRef>
          </c:cat>
          <c:val>
            <c:numRef>
              <c:f>Eingabedaten!$N$6:$N$33</c:f>
              <c:numCache>
                <c:formatCode>General</c:formatCode>
                <c:ptCount val="28"/>
                <c:pt idx="13">
                  <c:v>1</c:v>
                </c:pt>
                <c:pt idx="17">
                  <c:v>10.5</c:v>
                </c:pt>
                <c:pt idx="18">
                  <c:v>1</c:v>
                </c:pt>
              </c:numCache>
            </c:numRef>
          </c:val>
        </c:ser>
        <c:ser>
          <c:idx val="2"/>
          <c:order val="1"/>
          <c:tx>
            <c:v>BL / Phase "I"</c:v>
          </c:tx>
          <c:cat>
            <c:numRef>
              <c:f>Eingabedaten!$B$6:$B$33</c:f>
              <c:numCache>
                <c:formatCode>dd/mm/yyyy</c:formatCode>
                <c:ptCount val="28"/>
                <c:pt idx="0">
                  <c:v>39860</c:v>
                </c:pt>
                <c:pt idx="1">
                  <c:v>39867</c:v>
                </c:pt>
                <c:pt idx="2">
                  <c:v>39874</c:v>
                </c:pt>
                <c:pt idx="3">
                  <c:v>39881</c:v>
                </c:pt>
                <c:pt idx="4">
                  <c:v>39888</c:v>
                </c:pt>
                <c:pt idx="5">
                  <c:v>39895</c:v>
                </c:pt>
                <c:pt idx="6">
                  <c:v>39902</c:v>
                </c:pt>
                <c:pt idx="7">
                  <c:v>39909</c:v>
                </c:pt>
                <c:pt idx="8">
                  <c:v>39916</c:v>
                </c:pt>
                <c:pt idx="9">
                  <c:v>39923</c:v>
                </c:pt>
                <c:pt idx="10">
                  <c:v>39930</c:v>
                </c:pt>
                <c:pt idx="11">
                  <c:v>39937</c:v>
                </c:pt>
                <c:pt idx="12">
                  <c:v>39944</c:v>
                </c:pt>
                <c:pt idx="13">
                  <c:v>39951</c:v>
                </c:pt>
                <c:pt idx="14">
                  <c:v>39958</c:v>
                </c:pt>
                <c:pt idx="15">
                  <c:v>39965</c:v>
                </c:pt>
                <c:pt idx="16">
                  <c:v>39972</c:v>
                </c:pt>
                <c:pt idx="17">
                  <c:v>39979</c:v>
                </c:pt>
                <c:pt idx="18">
                  <c:v>39986</c:v>
                </c:pt>
                <c:pt idx="19">
                  <c:v>39993</c:v>
                </c:pt>
                <c:pt idx="20">
                  <c:v>40000</c:v>
                </c:pt>
                <c:pt idx="21">
                  <c:v>40007</c:v>
                </c:pt>
                <c:pt idx="22">
                  <c:v>40014</c:v>
                </c:pt>
                <c:pt idx="23">
                  <c:v>40021</c:v>
                </c:pt>
                <c:pt idx="24">
                  <c:v>40028</c:v>
                </c:pt>
                <c:pt idx="25">
                  <c:v>40035</c:v>
                </c:pt>
                <c:pt idx="26">
                  <c:v>40042</c:v>
                </c:pt>
                <c:pt idx="27">
                  <c:v>40049</c:v>
                </c:pt>
              </c:numCache>
            </c:numRef>
          </c:cat>
          <c:val>
            <c:numRef>
              <c:f>Eingabedaten!$M$6:$M$33</c:f>
              <c:numCache>
                <c:formatCode>General</c:formatCode>
                <c:ptCount val="28"/>
                <c:pt idx="12">
                  <c:v>7</c:v>
                </c:pt>
                <c:pt idx="13">
                  <c:v>12</c:v>
                </c:pt>
                <c:pt idx="14">
                  <c:v>2</c:v>
                </c:pt>
                <c:pt idx="16">
                  <c:v>14</c:v>
                </c:pt>
                <c:pt idx="17">
                  <c:v>4</c:v>
                </c:pt>
              </c:numCache>
            </c:numRef>
          </c:val>
        </c:ser>
        <c:ser>
          <c:idx val="3"/>
          <c:order val="2"/>
          <c:tx>
            <c:v>BL / Phase "D"</c:v>
          </c:tx>
          <c:cat>
            <c:numRef>
              <c:f>Eingabedaten!$B$6:$B$33</c:f>
              <c:numCache>
                <c:formatCode>dd/mm/yyyy</c:formatCode>
                <c:ptCount val="28"/>
                <c:pt idx="0">
                  <c:v>39860</c:v>
                </c:pt>
                <c:pt idx="1">
                  <c:v>39867</c:v>
                </c:pt>
                <c:pt idx="2">
                  <c:v>39874</c:v>
                </c:pt>
                <c:pt idx="3">
                  <c:v>39881</c:v>
                </c:pt>
                <c:pt idx="4">
                  <c:v>39888</c:v>
                </c:pt>
                <c:pt idx="5">
                  <c:v>39895</c:v>
                </c:pt>
                <c:pt idx="6">
                  <c:v>39902</c:v>
                </c:pt>
                <c:pt idx="7">
                  <c:v>39909</c:v>
                </c:pt>
                <c:pt idx="8">
                  <c:v>39916</c:v>
                </c:pt>
                <c:pt idx="9">
                  <c:v>39923</c:v>
                </c:pt>
                <c:pt idx="10">
                  <c:v>39930</c:v>
                </c:pt>
                <c:pt idx="11">
                  <c:v>39937</c:v>
                </c:pt>
                <c:pt idx="12">
                  <c:v>39944</c:v>
                </c:pt>
                <c:pt idx="13">
                  <c:v>39951</c:v>
                </c:pt>
                <c:pt idx="14">
                  <c:v>39958</c:v>
                </c:pt>
                <c:pt idx="15">
                  <c:v>39965</c:v>
                </c:pt>
                <c:pt idx="16">
                  <c:v>39972</c:v>
                </c:pt>
                <c:pt idx="17">
                  <c:v>39979</c:v>
                </c:pt>
                <c:pt idx="18">
                  <c:v>39986</c:v>
                </c:pt>
                <c:pt idx="19">
                  <c:v>39993</c:v>
                </c:pt>
                <c:pt idx="20">
                  <c:v>40000</c:v>
                </c:pt>
                <c:pt idx="21">
                  <c:v>40007</c:v>
                </c:pt>
                <c:pt idx="22">
                  <c:v>40014</c:v>
                </c:pt>
                <c:pt idx="23">
                  <c:v>40021</c:v>
                </c:pt>
                <c:pt idx="24">
                  <c:v>40028</c:v>
                </c:pt>
                <c:pt idx="25">
                  <c:v>40035</c:v>
                </c:pt>
                <c:pt idx="26">
                  <c:v>40042</c:v>
                </c:pt>
                <c:pt idx="27">
                  <c:v>40049</c:v>
                </c:pt>
              </c:numCache>
            </c:numRef>
          </c:cat>
          <c:val>
            <c:numRef>
              <c:f>Eingabedaten!$L$6:$L$33</c:f>
              <c:numCache>
                <c:formatCode>General</c:formatCode>
                <c:ptCount val="28"/>
                <c:pt idx="10">
                  <c:v>5</c:v>
                </c:pt>
                <c:pt idx="11">
                  <c:v>3</c:v>
                </c:pt>
                <c:pt idx="12">
                  <c:v>7</c:v>
                </c:pt>
                <c:pt idx="13">
                  <c:v>5.5</c:v>
                </c:pt>
                <c:pt idx="14">
                  <c:v>10</c:v>
                </c:pt>
                <c:pt idx="16">
                  <c:v>16</c:v>
                </c:pt>
                <c:pt idx="17">
                  <c:v>10</c:v>
                </c:pt>
                <c:pt idx="18">
                  <c:v>7</c:v>
                </c:pt>
              </c:numCache>
            </c:numRef>
          </c:val>
        </c:ser>
        <c:ser>
          <c:idx val="4"/>
          <c:order val="3"/>
          <c:tx>
            <c:v>BL / Phase "A"</c:v>
          </c:tx>
          <c:cat>
            <c:numRef>
              <c:f>Eingabedaten!$B$6:$B$33</c:f>
              <c:numCache>
                <c:formatCode>dd/mm/yyyy</c:formatCode>
                <c:ptCount val="28"/>
                <c:pt idx="0">
                  <c:v>39860</c:v>
                </c:pt>
                <c:pt idx="1">
                  <c:v>39867</c:v>
                </c:pt>
                <c:pt idx="2">
                  <c:v>39874</c:v>
                </c:pt>
                <c:pt idx="3">
                  <c:v>39881</c:v>
                </c:pt>
                <c:pt idx="4">
                  <c:v>39888</c:v>
                </c:pt>
                <c:pt idx="5">
                  <c:v>39895</c:v>
                </c:pt>
                <c:pt idx="6">
                  <c:v>39902</c:v>
                </c:pt>
                <c:pt idx="7">
                  <c:v>39909</c:v>
                </c:pt>
                <c:pt idx="8">
                  <c:v>39916</c:v>
                </c:pt>
                <c:pt idx="9">
                  <c:v>39923</c:v>
                </c:pt>
                <c:pt idx="10">
                  <c:v>39930</c:v>
                </c:pt>
                <c:pt idx="11">
                  <c:v>39937</c:v>
                </c:pt>
                <c:pt idx="12">
                  <c:v>39944</c:v>
                </c:pt>
                <c:pt idx="13">
                  <c:v>39951</c:v>
                </c:pt>
                <c:pt idx="14">
                  <c:v>39958</c:v>
                </c:pt>
                <c:pt idx="15">
                  <c:v>39965</c:v>
                </c:pt>
                <c:pt idx="16">
                  <c:v>39972</c:v>
                </c:pt>
                <c:pt idx="17">
                  <c:v>39979</c:v>
                </c:pt>
                <c:pt idx="18">
                  <c:v>39986</c:v>
                </c:pt>
                <c:pt idx="19">
                  <c:v>39993</c:v>
                </c:pt>
                <c:pt idx="20">
                  <c:v>40000</c:v>
                </c:pt>
                <c:pt idx="21">
                  <c:v>40007</c:v>
                </c:pt>
                <c:pt idx="22">
                  <c:v>40014</c:v>
                </c:pt>
                <c:pt idx="23">
                  <c:v>40021</c:v>
                </c:pt>
                <c:pt idx="24">
                  <c:v>40028</c:v>
                </c:pt>
                <c:pt idx="25">
                  <c:v>40035</c:v>
                </c:pt>
                <c:pt idx="26">
                  <c:v>40042</c:v>
                </c:pt>
                <c:pt idx="27">
                  <c:v>40049</c:v>
                </c:pt>
              </c:numCache>
            </c:numRef>
          </c:cat>
          <c:val>
            <c:numRef>
              <c:f>Eingabedaten!$K$6:$K$33</c:f>
              <c:numCache>
                <c:formatCode>General</c:formatCode>
                <c:ptCount val="28"/>
                <c:pt idx="0">
                  <c:v>5</c:v>
                </c:pt>
                <c:pt idx="1">
                  <c:v>2</c:v>
                </c:pt>
                <c:pt idx="2">
                  <c:v>6.25</c:v>
                </c:pt>
                <c:pt idx="3">
                  <c:v>6</c:v>
                </c:pt>
                <c:pt idx="4">
                  <c:v>5.75</c:v>
                </c:pt>
                <c:pt idx="5">
                  <c:v>9.5</c:v>
                </c:pt>
                <c:pt idx="6">
                  <c:v>6.5</c:v>
                </c:pt>
                <c:pt idx="9">
                  <c:v>3.5</c:v>
                </c:pt>
              </c:numCache>
            </c:numRef>
          </c:val>
        </c:ser>
        <c:ser>
          <c:idx val="0"/>
          <c:order val="4"/>
          <c:tx>
            <c:v>BL / Phase "PM"</c:v>
          </c:tx>
          <c:cat>
            <c:numRef>
              <c:f>Eingabedaten!$B$6:$B$33</c:f>
              <c:numCache>
                <c:formatCode>dd/mm/yyyy</c:formatCode>
                <c:ptCount val="28"/>
                <c:pt idx="0">
                  <c:v>39860</c:v>
                </c:pt>
                <c:pt idx="1">
                  <c:v>39867</c:v>
                </c:pt>
                <c:pt idx="2">
                  <c:v>39874</c:v>
                </c:pt>
                <c:pt idx="3">
                  <c:v>39881</c:v>
                </c:pt>
                <c:pt idx="4">
                  <c:v>39888</c:v>
                </c:pt>
                <c:pt idx="5">
                  <c:v>39895</c:v>
                </c:pt>
                <c:pt idx="6">
                  <c:v>39902</c:v>
                </c:pt>
                <c:pt idx="7">
                  <c:v>39909</c:v>
                </c:pt>
                <c:pt idx="8">
                  <c:v>39916</c:v>
                </c:pt>
                <c:pt idx="9">
                  <c:v>39923</c:v>
                </c:pt>
                <c:pt idx="10">
                  <c:v>39930</c:v>
                </c:pt>
                <c:pt idx="11">
                  <c:v>39937</c:v>
                </c:pt>
                <c:pt idx="12">
                  <c:v>39944</c:v>
                </c:pt>
                <c:pt idx="13">
                  <c:v>39951</c:v>
                </c:pt>
                <c:pt idx="14">
                  <c:v>39958</c:v>
                </c:pt>
                <c:pt idx="15">
                  <c:v>39965</c:v>
                </c:pt>
                <c:pt idx="16">
                  <c:v>39972</c:v>
                </c:pt>
                <c:pt idx="17">
                  <c:v>39979</c:v>
                </c:pt>
                <c:pt idx="18">
                  <c:v>39986</c:v>
                </c:pt>
                <c:pt idx="19">
                  <c:v>39993</c:v>
                </c:pt>
                <c:pt idx="20">
                  <c:v>40000</c:v>
                </c:pt>
                <c:pt idx="21">
                  <c:v>40007</c:v>
                </c:pt>
                <c:pt idx="22">
                  <c:v>40014</c:v>
                </c:pt>
                <c:pt idx="23">
                  <c:v>40021</c:v>
                </c:pt>
                <c:pt idx="24">
                  <c:v>40028</c:v>
                </c:pt>
                <c:pt idx="25">
                  <c:v>40035</c:v>
                </c:pt>
                <c:pt idx="26">
                  <c:v>40042</c:v>
                </c:pt>
                <c:pt idx="27">
                  <c:v>40049</c:v>
                </c:pt>
              </c:numCache>
            </c:numRef>
          </c:cat>
          <c:val>
            <c:numRef>
              <c:f>Eingabedaten!$O$6:$O$33</c:f>
              <c:numCache>
                <c:formatCode>General</c:formatCode>
                <c:ptCount val="28"/>
                <c:pt idx="6">
                  <c:v>3</c:v>
                </c:pt>
                <c:pt idx="7">
                  <c:v>1.5</c:v>
                </c:pt>
                <c:pt idx="10">
                  <c:v>2</c:v>
                </c:pt>
                <c:pt idx="11">
                  <c:v>1.75</c:v>
                </c:pt>
                <c:pt idx="14">
                  <c:v>4</c:v>
                </c:pt>
                <c:pt idx="17">
                  <c:v>2</c:v>
                </c:pt>
              </c:numCache>
            </c:numRef>
          </c:val>
        </c:ser>
        <c:marker val="1"/>
        <c:axId val="127800448"/>
        <c:axId val="127801984"/>
      </c:lineChart>
      <c:dateAx>
        <c:axId val="127800448"/>
        <c:scaling>
          <c:orientation val="minMax"/>
        </c:scaling>
        <c:axPos val="b"/>
        <c:numFmt formatCode="dd/mm/yyyy" sourceLinked="1"/>
        <c:majorTickMark val="none"/>
        <c:tickLblPos val="nextTo"/>
        <c:txPr>
          <a:bodyPr/>
          <a:lstStyle/>
          <a:p>
            <a:pPr>
              <a:defRPr lang="de-CH"/>
            </a:pPr>
            <a:endParaRPr lang="en-US"/>
          </a:p>
        </c:txPr>
        <c:crossAx val="127801984"/>
        <c:crosses val="autoZero"/>
        <c:auto val="1"/>
        <c:lblOffset val="100"/>
      </c:dateAx>
      <c:valAx>
        <c:axId val="12780198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lang="de-CH"/>
                </a:pPr>
                <a:r>
                  <a:rPr lang="de-CH"/>
                  <a:t>Anzahl</a:t>
                </a:r>
                <a:r>
                  <a:rPr lang="de-CH" baseline="0"/>
                  <a:t> </a:t>
                </a:r>
                <a:r>
                  <a:rPr lang="de-CH"/>
                  <a:t>Stunden pro Woche</a:t>
                </a:r>
              </a:p>
            </c:rich>
          </c:tx>
        </c:title>
        <c:numFmt formatCode="General" sourceLinked="1"/>
        <c:majorTickMark val="none"/>
        <c:tickLblPos val="nextTo"/>
        <c:txPr>
          <a:bodyPr/>
          <a:lstStyle/>
          <a:p>
            <a:pPr>
              <a:defRPr lang="de-CH"/>
            </a:pPr>
            <a:endParaRPr lang="en-US"/>
          </a:p>
        </c:txPr>
        <c:crossAx val="127800448"/>
        <c:crosses val="autoZero"/>
        <c:crossBetween val="between"/>
      </c:valAx>
    </c:plotArea>
    <c:legend>
      <c:legendPos val="r"/>
      <c:txPr>
        <a:bodyPr/>
        <a:lstStyle/>
        <a:p>
          <a:pPr>
            <a:defRPr lang="de-CH"/>
          </a:pPr>
          <a:endParaRPr lang="en-US"/>
        </a:p>
      </c:txPr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lang="de-CH"/>
            </a:pPr>
            <a:r>
              <a:rPr lang="de-CH"/>
              <a:t>Kummulierte Stunden über</a:t>
            </a:r>
            <a:r>
              <a:rPr lang="de-CH" baseline="0"/>
              <a:t> die ganze Zeit (CI)</a:t>
            </a:r>
            <a:endParaRPr lang="de-CH"/>
          </a:p>
        </c:rich>
      </c:tx>
    </c:title>
    <c:plotArea>
      <c:layout/>
      <c:lineChart>
        <c:grouping val="stacked"/>
        <c:ser>
          <c:idx val="1"/>
          <c:order val="0"/>
          <c:tx>
            <c:v>CI / Phase "T"</c:v>
          </c:tx>
          <c:cat>
            <c:numRef>
              <c:f>Eingabedaten!$B$6:$B$33</c:f>
              <c:numCache>
                <c:formatCode>dd/mm/yyyy</c:formatCode>
                <c:ptCount val="28"/>
                <c:pt idx="0">
                  <c:v>39860</c:v>
                </c:pt>
                <c:pt idx="1">
                  <c:v>39867</c:v>
                </c:pt>
                <c:pt idx="2">
                  <c:v>39874</c:v>
                </c:pt>
                <c:pt idx="3">
                  <c:v>39881</c:v>
                </c:pt>
                <c:pt idx="4">
                  <c:v>39888</c:v>
                </c:pt>
                <c:pt idx="5">
                  <c:v>39895</c:v>
                </c:pt>
                <c:pt idx="6">
                  <c:v>39902</c:v>
                </c:pt>
                <c:pt idx="7">
                  <c:v>39909</c:v>
                </c:pt>
                <c:pt idx="8">
                  <c:v>39916</c:v>
                </c:pt>
                <c:pt idx="9">
                  <c:v>39923</c:v>
                </c:pt>
                <c:pt idx="10">
                  <c:v>39930</c:v>
                </c:pt>
                <c:pt idx="11">
                  <c:v>39937</c:v>
                </c:pt>
                <c:pt idx="12">
                  <c:v>39944</c:v>
                </c:pt>
                <c:pt idx="13">
                  <c:v>39951</c:v>
                </c:pt>
                <c:pt idx="14">
                  <c:v>39958</c:v>
                </c:pt>
                <c:pt idx="15">
                  <c:v>39965</c:v>
                </c:pt>
                <c:pt idx="16">
                  <c:v>39972</c:v>
                </c:pt>
                <c:pt idx="17">
                  <c:v>39979</c:v>
                </c:pt>
                <c:pt idx="18">
                  <c:v>39986</c:v>
                </c:pt>
                <c:pt idx="19">
                  <c:v>39993</c:v>
                </c:pt>
                <c:pt idx="20">
                  <c:v>40000</c:v>
                </c:pt>
                <c:pt idx="21">
                  <c:v>40007</c:v>
                </c:pt>
                <c:pt idx="22">
                  <c:v>40014</c:v>
                </c:pt>
                <c:pt idx="23">
                  <c:v>40021</c:v>
                </c:pt>
                <c:pt idx="24">
                  <c:v>40028</c:v>
                </c:pt>
                <c:pt idx="25">
                  <c:v>40035</c:v>
                </c:pt>
                <c:pt idx="26">
                  <c:v>40042</c:v>
                </c:pt>
                <c:pt idx="27">
                  <c:v>40049</c:v>
                </c:pt>
              </c:numCache>
            </c:numRef>
          </c:cat>
          <c:val>
            <c:numRef>
              <c:f>'Eingabedaten (berechnet)'!$V$6:$V$33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6</c:v>
                </c:pt>
                <c:pt idx="15">
                  <c:v>6</c:v>
                </c:pt>
                <c:pt idx="16">
                  <c:v>10.5</c:v>
                </c:pt>
                <c:pt idx="17">
                  <c:v>27.5</c:v>
                </c:pt>
                <c:pt idx="18">
                  <c:v>34</c:v>
                </c:pt>
                <c:pt idx="19">
                  <c:v>34</c:v>
                </c:pt>
                <c:pt idx="20">
                  <c:v>34</c:v>
                </c:pt>
                <c:pt idx="21">
                  <c:v>34</c:v>
                </c:pt>
                <c:pt idx="22">
                  <c:v>34</c:v>
                </c:pt>
                <c:pt idx="23">
                  <c:v>34</c:v>
                </c:pt>
                <c:pt idx="24">
                  <c:v>34</c:v>
                </c:pt>
                <c:pt idx="25">
                  <c:v>34</c:v>
                </c:pt>
                <c:pt idx="26">
                  <c:v>34</c:v>
                </c:pt>
                <c:pt idx="27">
                  <c:v>34</c:v>
                </c:pt>
              </c:numCache>
            </c:numRef>
          </c:val>
        </c:ser>
        <c:ser>
          <c:idx val="2"/>
          <c:order val="1"/>
          <c:tx>
            <c:v>CI / Phase "I"</c:v>
          </c:tx>
          <c:cat>
            <c:numRef>
              <c:f>Eingabedaten!$B$6:$B$33</c:f>
              <c:numCache>
                <c:formatCode>dd/mm/yyyy</c:formatCode>
                <c:ptCount val="28"/>
                <c:pt idx="0">
                  <c:v>39860</c:v>
                </c:pt>
                <c:pt idx="1">
                  <c:v>39867</c:v>
                </c:pt>
                <c:pt idx="2">
                  <c:v>39874</c:v>
                </c:pt>
                <c:pt idx="3">
                  <c:v>39881</c:v>
                </c:pt>
                <c:pt idx="4">
                  <c:v>39888</c:v>
                </c:pt>
                <c:pt idx="5">
                  <c:v>39895</c:v>
                </c:pt>
                <c:pt idx="6">
                  <c:v>39902</c:v>
                </c:pt>
                <c:pt idx="7">
                  <c:v>39909</c:v>
                </c:pt>
                <c:pt idx="8">
                  <c:v>39916</c:v>
                </c:pt>
                <c:pt idx="9">
                  <c:v>39923</c:v>
                </c:pt>
                <c:pt idx="10">
                  <c:v>39930</c:v>
                </c:pt>
                <c:pt idx="11">
                  <c:v>39937</c:v>
                </c:pt>
                <c:pt idx="12">
                  <c:v>39944</c:v>
                </c:pt>
                <c:pt idx="13">
                  <c:v>39951</c:v>
                </c:pt>
                <c:pt idx="14">
                  <c:v>39958</c:v>
                </c:pt>
                <c:pt idx="15">
                  <c:v>39965</c:v>
                </c:pt>
                <c:pt idx="16">
                  <c:v>39972</c:v>
                </c:pt>
                <c:pt idx="17">
                  <c:v>39979</c:v>
                </c:pt>
                <c:pt idx="18">
                  <c:v>39986</c:v>
                </c:pt>
                <c:pt idx="19">
                  <c:v>39993</c:v>
                </c:pt>
                <c:pt idx="20">
                  <c:v>40000</c:v>
                </c:pt>
                <c:pt idx="21">
                  <c:v>40007</c:v>
                </c:pt>
                <c:pt idx="22">
                  <c:v>40014</c:v>
                </c:pt>
                <c:pt idx="23">
                  <c:v>40021</c:v>
                </c:pt>
                <c:pt idx="24">
                  <c:v>40028</c:v>
                </c:pt>
                <c:pt idx="25">
                  <c:v>40035</c:v>
                </c:pt>
                <c:pt idx="26">
                  <c:v>40042</c:v>
                </c:pt>
                <c:pt idx="27">
                  <c:v>40049</c:v>
                </c:pt>
              </c:numCache>
            </c:numRef>
          </c:cat>
          <c:val>
            <c:numRef>
              <c:f>'Eingabedaten (berechnet)'!$U$6:$U$33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0.5</c:v>
                </c:pt>
                <c:pt idx="11">
                  <c:v>8</c:v>
                </c:pt>
                <c:pt idx="12">
                  <c:v>15</c:v>
                </c:pt>
                <c:pt idx="13">
                  <c:v>43</c:v>
                </c:pt>
                <c:pt idx="14">
                  <c:v>44.5</c:v>
                </c:pt>
                <c:pt idx="15">
                  <c:v>51.5</c:v>
                </c:pt>
                <c:pt idx="16">
                  <c:v>65.5</c:v>
                </c:pt>
                <c:pt idx="17">
                  <c:v>70</c:v>
                </c:pt>
                <c:pt idx="18">
                  <c:v>80</c:v>
                </c:pt>
                <c:pt idx="19">
                  <c:v>80</c:v>
                </c:pt>
                <c:pt idx="20">
                  <c:v>80</c:v>
                </c:pt>
                <c:pt idx="21">
                  <c:v>80</c:v>
                </c:pt>
                <c:pt idx="22">
                  <c:v>80</c:v>
                </c:pt>
                <c:pt idx="23">
                  <c:v>80</c:v>
                </c:pt>
                <c:pt idx="24">
                  <c:v>80</c:v>
                </c:pt>
                <c:pt idx="25">
                  <c:v>80</c:v>
                </c:pt>
                <c:pt idx="26">
                  <c:v>80</c:v>
                </c:pt>
                <c:pt idx="27">
                  <c:v>80</c:v>
                </c:pt>
              </c:numCache>
            </c:numRef>
          </c:val>
        </c:ser>
        <c:ser>
          <c:idx val="3"/>
          <c:order val="2"/>
          <c:tx>
            <c:v>CI / Phase "D"</c:v>
          </c:tx>
          <c:cat>
            <c:numRef>
              <c:f>Eingabedaten!$B$6:$B$33</c:f>
              <c:numCache>
                <c:formatCode>dd/mm/yyyy</c:formatCode>
                <c:ptCount val="28"/>
                <c:pt idx="0">
                  <c:v>39860</c:v>
                </c:pt>
                <c:pt idx="1">
                  <c:v>39867</c:v>
                </c:pt>
                <c:pt idx="2">
                  <c:v>39874</c:v>
                </c:pt>
                <c:pt idx="3">
                  <c:v>39881</c:v>
                </c:pt>
                <c:pt idx="4">
                  <c:v>39888</c:v>
                </c:pt>
                <c:pt idx="5">
                  <c:v>39895</c:v>
                </c:pt>
                <c:pt idx="6">
                  <c:v>39902</c:v>
                </c:pt>
                <c:pt idx="7">
                  <c:v>39909</c:v>
                </c:pt>
                <c:pt idx="8">
                  <c:v>39916</c:v>
                </c:pt>
                <c:pt idx="9">
                  <c:v>39923</c:v>
                </c:pt>
                <c:pt idx="10">
                  <c:v>39930</c:v>
                </c:pt>
                <c:pt idx="11">
                  <c:v>39937</c:v>
                </c:pt>
                <c:pt idx="12">
                  <c:v>39944</c:v>
                </c:pt>
                <c:pt idx="13">
                  <c:v>39951</c:v>
                </c:pt>
                <c:pt idx="14">
                  <c:v>39958</c:v>
                </c:pt>
                <c:pt idx="15">
                  <c:v>39965</c:v>
                </c:pt>
                <c:pt idx="16">
                  <c:v>39972</c:v>
                </c:pt>
                <c:pt idx="17">
                  <c:v>39979</c:v>
                </c:pt>
                <c:pt idx="18">
                  <c:v>39986</c:v>
                </c:pt>
                <c:pt idx="19">
                  <c:v>39993</c:v>
                </c:pt>
                <c:pt idx="20">
                  <c:v>40000</c:v>
                </c:pt>
                <c:pt idx="21">
                  <c:v>40007</c:v>
                </c:pt>
                <c:pt idx="22">
                  <c:v>40014</c:v>
                </c:pt>
                <c:pt idx="23">
                  <c:v>40021</c:v>
                </c:pt>
                <c:pt idx="24">
                  <c:v>40028</c:v>
                </c:pt>
                <c:pt idx="25">
                  <c:v>40035</c:v>
                </c:pt>
                <c:pt idx="26">
                  <c:v>40042</c:v>
                </c:pt>
                <c:pt idx="27">
                  <c:v>40049</c:v>
                </c:pt>
              </c:numCache>
            </c:numRef>
          </c:cat>
          <c:val>
            <c:numRef>
              <c:f>'Eingabedaten (berechnet)'!$T$6:$T$33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7</c:v>
                </c:pt>
                <c:pt idx="11">
                  <c:v>11.5</c:v>
                </c:pt>
                <c:pt idx="12">
                  <c:v>18.5</c:v>
                </c:pt>
                <c:pt idx="13">
                  <c:v>18.5</c:v>
                </c:pt>
                <c:pt idx="14">
                  <c:v>23.5</c:v>
                </c:pt>
                <c:pt idx="15">
                  <c:v>23.5</c:v>
                </c:pt>
                <c:pt idx="16">
                  <c:v>27.5</c:v>
                </c:pt>
                <c:pt idx="17">
                  <c:v>27.5</c:v>
                </c:pt>
                <c:pt idx="18">
                  <c:v>27.5</c:v>
                </c:pt>
                <c:pt idx="19">
                  <c:v>27.5</c:v>
                </c:pt>
                <c:pt idx="20">
                  <c:v>27.5</c:v>
                </c:pt>
                <c:pt idx="21">
                  <c:v>27.5</c:v>
                </c:pt>
                <c:pt idx="22">
                  <c:v>27.5</c:v>
                </c:pt>
                <c:pt idx="23">
                  <c:v>27.5</c:v>
                </c:pt>
                <c:pt idx="24">
                  <c:v>27.5</c:v>
                </c:pt>
                <c:pt idx="25">
                  <c:v>27.5</c:v>
                </c:pt>
                <c:pt idx="26">
                  <c:v>27.5</c:v>
                </c:pt>
                <c:pt idx="27">
                  <c:v>27.5</c:v>
                </c:pt>
              </c:numCache>
            </c:numRef>
          </c:val>
        </c:ser>
        <c:ser>
          <c:idx val="4"/>
          <c:order val="3"/>
          <c:tx>
            <c:v>CI / Phase "A"</c:v>
          </c:tx>
          <c:cat>
            <c:numRef>
              <c:f>Eingabedaten!$B$6:$B$33</c:f>
              <c:numCache>
                <c:formatCode>dd/mm/yyyy</c:formatCode>
                <c:ptCount val="28"/>
                <c:pt idx="0">
                  <c:v>39860</c:v>
                </c:pt>
                <c:pt idx="1">
                  <c:v>39867</c:v>
                </c:pt>
                <c:pt idx="2">
                  <c:v>39874</c:v>
                </c:pt>
                <c:pt idx="3">
                  <c:v>39881</c:v>
                </c:pt>
                <c:pt idx="4">
                  <c:v>39888</c:v>
                </c:pt>
                <c:pt idx="5">
                  <c:v>39895</c:v>
                </c:pt>
                <c:pt idx="6">
                  <c:v>39902</c:v>
                </c:pt>
                <c:pt idx="7">
                  <c:v>39909</c:v>
                </c:pt>
                <c:pt idx="8">
                  <c:v>39916</c:v>
                </c:pt>
                <c:pt idx="9">
                  <c:v>39923</c:v>
                </c:pt>
                <c:pt idx="10">
                  <c:v>39930</c:v>
                </c:pt>
                <c:pt idx="11">
                  <c:v>39937</c:v>
                </c:pt>
                <c:pt idx="12">
                  <c:v>39944</c:v>
                </c:pt>
                <c:pt idx="13">
                  <c:v>39951</c:v>
                </c:pt>
                <c:pt idx="14">
                  <c:v>39958</c:v>
                </c:pt>
                <c:pt idx="15">
                  <c:v>39965</c:v>
                </c:pt>
                <c:pt idx="16">
                  <c:v>39972</c:v>
                </c:pt>
                <c:pt idx="17">
                  <c:v>39979</c:v>
                </c:pt>
                <c:pt idx="18">
                  <c:v>39986</c:v>
                </c:pt>
                <c:pt idx="19">
                  <c:v>39993</c:v>
                </c:pt>
                <c:pt idx="20">
                  <c:v>40000</c:v>
                </c:pt>
                <c:pt idx="21">
                  <c:v>40007</c:v>
                </c:pt>
                <c:pt idx="22">
                  <c:v>40014</c:v>
                </c:pt>
                <c:pt idx="23">
                  <c:v>40021</c:v>
                </c:pt>
                <c:pt idx="24">
                  <c:v>40028</c:v>
                </c:pt>
                <c:pt idx="25">
                  <c:v>40035</c:v>
                </c:pt>
                <c:pt idx="26">
                  <c:v>40042</c:v>
                </c:pt>
                <c:pt idx="27">
                  <c:v>40049</c:v>
                </c:pt>
              </c:numCache>
            </c:numRef>
          </c:cat>
          <c:val>
            <c:numRef>
              <c:f>'Eingabedaten (berechnet)'!$S$6:$S$33</c:f>
              <c:numCache>
                <c:formatCode>General</c:formatCode>
                <c:ptCount val="28"/>
                <c:pt idx="0">
                  <c:v>5</c:v>
                </c:pt>
                <c:pt idx="1">
                  <c:v>7</c:v>
                </c:pt>
                <c:pt idx="2">
                  <c:v>12.75</c:v>
                </c:pt>
                <c:pt idx="3">
                  <c:v>20.75</c:v>
                </c:pt>
                <c:pt idx="4">
                  <c:v>25.5</c:v>
                </c:pt>
                <c:pt idx="5">
                  <c:v>31</c:v>
                </c:pt>
                <c:pt idx="6">
                  <c:v>34.5</c:v>
                </c:pt>
                <c:pt idx="7">
                  <c:v>39.5</c:v>
                </c:pt>
                <c:pt idx="8">
                  <c:v>39.5</c:v>
                </c:pt>
                <c:pt idx="9">
                  <c:v>43</c:v>
                </c:pt>
                <c:pt idx="10">
                  <c:v>43.5</c:v>
                </c:pt>
                <c:pt idx="11">
                  <c:v>43.5</c:v>
                </c:pt>
                <c:pt idx="12">
                  <c:v>43.5</c:v>
                </c:pt>
                <c:pt idx="13">
                  <c:v>43.5</c:v>
                </c:pt>
                <c:pt idx="14">
                  <c:v>43.5</c:v>
                </c:pt>
                <c:pt idx="15">
                  <c:v>43.5</c:v>
                </c:pt>
                <c:pt idx="16">
                  <c:v>43.5</c:v>
                </c:pt>
                <c:pt idx="17">
                  <c:v>43.5</c:v>
                </c:pt>
                <c:pt idx="18">
                  <c:v>43.5</c:v>
                </c:pt>
                <c:pt idx="19">
                  <c:v>43.5</c:v>
                </c:pt>
                <c:pt idx="20">
                  <c:v>43.5</c:v>
                </c:pt>
                <c:pt idx="21">
                  <c:v>43.5</c:v>
                </c:pt>
                <c:pt idx="22">
                  <c:v>43.5</c:v>
                </c:pt>
                <c:pt idx="23">
                  <c:v>43.5</c:v>
                </c:pt>
                <c:pt idx="24">
                  <c:v>43.5</c:v>
                </c:pt>
                <c:pt idx="25">
                  <c:v>43.5</c:v>
                </c:pt>
                <c:pt idx="26">
                  <c:v>43.5</c:v>
                </c:pt>
                <c:pt idx="27">
                  <c:v>43.5</c:v>
                </c:pt>
              </c:numCache>
            </c:numRef>
          </c:val>
        </c:ser>
        <c:ser>
          <c:idx val="0"/>
          <c:order val="4"/>
          <c:tx>
            <c:v>CI / Phase "PM"</c:v>
          </c:tx>
          <c:cat>
            <c:numRef>
              <c:f>Eingabedaten!$B$6:$B$33</c:f>
              <c:numCache>
                <c:formatCode>dd/mm/yyyy</c:formatCode>
                <c:ptCount val="28"/>
                <c:pt idx="0">
                  <c:v>39860</c:v>
                </c:pt>
                <c:pt idx="1">
                  <c:v>39867</c:v>
                </c:pt>
                <c:pt idx="2">
                  <c:v>39874</c:v>
                </c:pt>
                <c:pt idx="3">
                  <c:v>39881</c:v>
                </c:pt>
                <c:pt idx="4">
                  <c:v>39888</c:v>
                </c:pt>
                <c:pt idx="5">
                  <c:v>39895</c:v>
                </c:pt>
                <c:pt idx="6">
                  <c:v>39902</c:v>
                </c:pt>
                <c:pt idx="7">
                  <c:v>39909</c:v>
                </c:pt>
                <c:pt idx="8">
                  <c:v>39916</c:v>
                </c:pt>
                <c:pt idx="9">
                  <c:v>39923</c:v>
                </c:pt>
                <c:pt idx="10">
                  <c:v>39930</c:v>
                </c:pt>
                <c:pt idx="11">
                  <c:v>39937</c:v>
                </c:pt>
                <c:pt idx="12">
                  <c:v>39944</c:v>
                </c:pt>
                <c:pt idx="13">
                  <c:v>39951</c:v>
                </c:pt>
                <c:pt idx="14">
                  <c:v>39958</c:v>
                </c:pt>
                <c:pt idx="15">
                  <c:v>39965</c:v>
                </c:pt>
                <c:pt idx="16">
                  <c:v>39972</c:v>
                </c:pt>
                <c:pt idx="17">
                  <c:v>39979</c:v>
                </c:pt>
                <c:pt idx="18">
                  <c:v>39986</c:v>
                </c:pt>
                <c:pt idx="19">
                  <c:v>39993</c:v>
                </c:pt>
                <c:pt idx="20">
                  <c:v>40000</c:v>
                </c:pt>
                <c:pt idx="21">
                  <c:v>40007</c:v>
                </c:pt>
                <c:pt idx="22">
                  <c:v>40014</c:v>
                </c:pt>
                <c:pt idx="23">
                  <c:v>40021</c:v>
                </c:pt>
                <c:pt idx="24">
                  <c:v>40028</c:v>
                </c:pt>
                <c:pt idx="25">
                  <c:v>40035</c:v>
                </c:pt>
                <c:pt idx="26">
                  <c:v>40042</c:v>
                </c:pt>
                <c:pt idx="27">
                  <c:v>40049</c:v>
                </c:pt>
              </c:numCache>
            </c:numRef>
          </c:cat>
          <c:val>
            <c:numRef>
              <c:f>'Eingabedaten (berechnet)'!$W$6:$W$33</c:f>
              <c:numCache>
                <c:formatCode>General</c:formatCode>
                <c:ptCount val="2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7.75</c:v>
                </c:pt>
                <c:pt idx="7">
                  <c:v>11.75</c:v>
                </c:pt>
                <c:pt idx="8">
                  <c:v>11.75</c:v>
                </c:pt>
                <c:pt idx="9">
                  <c:v>11.75</c:v>
                </c:pt>
                <c:pt idx="10">
                  <c:v>15</c:v>
                </c:pt>
                <c:pt idx="11">
                  <c:v>20.75</c:v>
                </c:pt>
                <c:pt idx="12">
                  <c:v>21.75</c:v>
                </c:pt>
                <c:pt idx="13">
                  <c:v>22.75</c:v>
                </c:pt>
                <c:pt idx="14">
                  <c:v>40.75</c:v>
                </c:pt>
                <c:pt idx="15">
                  <c:v>40.75</c:v>
                </c:pt>
                <c:pt idx="16">
                  <c:v>49.75</c:v>
                </c:pt>
                <c:pt idx="17">
                  <c:v>51.75</c:v>
                </c:pt>
                <c:pt idx="18">
                  <c:v>52.75</c:v>
                </c:pt>
                <c:pt idx="19">
                  <c:v>52.75</c:v>
                </c:pt>
                <c:pt idx="20">
                  <c:v>52.75</c:v>
                </c:pt>
                <c:pt idx="21">
                  <c:v>52.75</c:v>
                </c:pt>
                <c:pt idx="22">
                  <c:v>52.75</c:v>
                </c:pt>
                <c:pt idx="23">
                  <c:v>52.75</c:v>
                </c:pt>
                <c:pt idx="24">
                  <c:v>52.75</c:v>
                </c:pt>
                <c:pt idx="25">
                  <c:v>52.75</c:v>
                </c:pt>
                <c:pt idx="26">
                  <c:v>52.75</c:v>
                </c:pt>
                <c:pt idx="27">
                  <c:v>52.75</c:v>
                </c:pt>
              </c:numCache>
            </c:numRef>
          </c:val>
        </c:ser>
        <c:marker val="1"/>
        <c:axId val="127834368"/>
        <c:axId val="127844352"/>
      </c:lineChart>
      <c:dateAx>
        <c:axId val="127834368"/>
        <c:scaling>
          <c:orientation val="minMax"/>
        </c:scaling>
        <c:axPos val="b"/>
        <c:numFmt formatCode="dd/mm/yyyy" sourceLinked="1"/>
        <c:majorTickMark val="none"/>
        <c:tickLblPos val="nextTo"/>
        <c:txPr>
          <a:bodyPr/>
          <a:lstStyle/>
          <a:p>
            <a:pPr>
              <a:defRPr lang="de-CH"/>
            </a:pPr>
            <a:endParaRPr lang="en-US"/>
          </a:p>
        </c:txPr>
        <c:crossAx val="127844352"/>
        <c:crosses val="autoZero"/>
        <c:auto val="1"/>
        <c:lblOffset val="100"/>
      </c:dateAx>
      <c:valAx>
        <c:axId val="12784435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lang="de-CH"/>
                </a:pPr>
                <a:r>
                  <a:rPr lang="de-CH"/>
                  <a:t>Anzahl</a:t>
                </a:r>
                <a:r>
                  <a:rPr lang="de-CH" baseline="0"/>
                  <a:t> </a:t>
                </a:r>
                <a:r>
                  <a:rPr lang="de-CH"/>
                  <a:t>Stunden pro Woche</a:t>
                </a:r>
              </a:p>
            </c:rich>
          </c:tx>
        </c:title>
        <c:numFmt formatCode="General" sourceLinked="1"/>
        <c:majorTickMark val="none"/>
        <c:tickLblPos val="nextTo"/>
        <c:txPr>
          <a:bodyPr/>
          <a:lstStyle/>
          <a:p>
            <a:pPr>
              <a:defRPr lang="de-CH"/>
            </a:pPr>
            <a:endParaRPr lang="en-US"/>
          </a:p>
        </c:txPr>
        <c:crossAx val="127834368"/>
        <c:crosses val="autoZero"/>
        <c:crossBetween val="between"/>
      </c:valAx>
    </c:plotArea>
    <c:legend>
      <c:legendPos val="r"/>
      <c:txPr>
        <a:bodyPr/>
        <a:lstStyle/>
        <a:p>
          <a:pPr>
            <a:defRPr lang="de-CH"/>
          </a:pPr>
          <a:endParaRPr lang="en-US"/>
        </a:p>
      </c:txPr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lang="de-CH"/>
            </a:pPr>
            <a:r>
              <a:rPr lang="de-CH"/>
              <a:t>Kummulierte Stunden über</a:t>
            </a:r>
            <a:r>
              <a:rPr lang="de-CH" baseline="0"/>
              <a:t> die ganze Zeit (BL)</a:t>
            </a:r>
            <a:endParaRPr lang="de-CH"/>
          </a:p>
        </c:rich>
      </c:tx>
    </c:title>
    <c:plotArea>
      <c:layout/>
      <c:lineChart>
        <c:grouping val="stacked"/>
        <c:ser>
          <c:idx val="1"/>
          <c:order val="0"/>
          <c:tx>
            <c:v>BL / Phase "T"</c:v>
          </c:tx>
          <c:cat>
            <c:numRef>
              <c:f>Eingabedaten!$B$6:$B$33</c:f>
              <c:numCache>
                <c:formatCode>dd/mm/yyyy</c:formatCode>
                <c:ptCount val="28"/>
                <c:pt idx="0">
                  <c:v>39860</c:v>
                </c:pt>
                <c:pt idx="1">
                  <c:v>39867</c:v>
                </c:pt>
                <c:pt idx="2">
                  <c:v>39874</c:v>
                </c:pt>
                <c:pt idx="3">
                  <c:v>39881</c:v>
                </c:pt>
                <c:pt idx="4">
                  <c:v>39888</c:v>
                </c:pt>
                <c:pt idx="5">
                  <c:v>39895</c:v>
                </c:pt>
                <c:pt idx="6">
                  <c:v>39902</c:v>
                </c:pt>
                <c:pt idx="7">
                  <c:v>39909</c:v>
                </c:pt>
                <c:pt idx="8">
                  <c:v>39916</c:v>
                </c:pt>
                <c:pt idx="9">
                  <c:v>39923</c:v>
                </c:pt>
                <c:pt idx="10">
                  <c:v>39930</c:v>
                </c:pt>
                <c:pt idx="11">
                  <c:v>39937</c:v>
                </c:pt>
                <c:pt idx="12">
                  <c:v>39944</c:v>
                </c:pt>
                <c:pt idx="13">
                  <c:v>39951</c:v>
                </c:pt>
                <c:pt idx="14">
                  <c:v>39958</c:v>
                </c:pt>
                <c:pt idx="15">
                  <c:v>39965</c:v>
                </c:pt>
                <c:pt idx="16">
                  <c:v>39972</c:v>
                </c:pt>
                <c:pt idx="17">
                  <c:v>39979</c:v>
                </c:pt>
                <c:pt idx="18">
                  <c:v>39986</c:v>
                </c:pt>
                <c:pt idx="19">
                  <c:v>39993</c:v>
                </c:pt>
                <c:pt idx="20">
                  <c:v>40000</c:v>
                </c:pt>
                <c:pt idx="21">
                  <c:v>40007</c:v>
                </c:pt>
                <c:pt idx="22">
                  <c:v>40014</c:v>
                </c:pt>
                <c:pt idx="23">
                  <c:v>40021</c:v>
                </c:pt>
                <c:pt idx="24">
                  <c:v>40028</c:v>
                </c:pt>
                <c:pt idx="25">
                  <c:v>40035</c:v>
                </c:pt>
                <c:pt idx="26">
                  <c:v>40042</c:v>
                </c:pt>
                <c:pt idx="27">
                  <c:v>40049</c:v>
                </c:pt>
              </c:numCache>
            </c:numRef>
          </c:cat>
          <c:val>
            <c:numRef>
              <c:f>'Eingabedaten (berechnet)'!$AC$6:$AC$33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11.5</c:v>
                </c:pt>
                <c:pt idx="18">
                  <c:v>12.5</c:v>
                </c:pt>
                <c:pt idx="19">
                  <c:v>12.5</c:v>
                </c:pt>
                <c:pt idx="20">
                  <c:v>12.5</c:v>
                </c:pt>
                <c:pt idx="21">
                  <c:v>12.5</c:v>
                </c:pt>
                <c:pt idx="22">
                  <c:v>12.5</c:v>
                </c:pt>
                <c:pt idx="23">
                  <c:v>12.5</c:v>
                </c:pt>
                <c:pt idx="24">
                  <c:v>12.5</c:v>
                </c:pt>
                <c:pt idx="25">
                  <c:v>12.5</c:v>
                </c:pt>
                <c:pt idx="26">
                  <c:v>12.5</c:v>
                </c:pt>
                <c:pt idx="27">
                  <c:v>12.5</c:v>
                </c:pt>
              </c:numCache>
            </c:numRef>
          </c:val>
        </c:ser>
        <c:ser>
          <c:idx val="2"/>
          <c:order val="1"/>
          <c:tx>
            <c:v>BL / Phase "I"</c:v>
          </c:tx>
          <c:cat>
            <c:numRef>
              <c:f>Eingabedaten!$B$6:$B$33</c:f>
              <c:numCache>
                <c:formatCode>dd/mm/yyyy</c:formatCode>
                <c:ptCount val="28"/>
                <c:pt idx="0">
                  <c:v>39860</c:v>
                </c:pt>
                <c:pt idx="1">
                  <c:v>39867</c:v>
                </c:pt>
                <c:pt idx="2">
                  <c:v>39874</c:v>
                </c:pt>
                <c:pt idx="3">
                  <c:v>39881</c:v>
                </c:pt>
                <c:pt idx="4">
                  <c:v>39888</c:v>
                </c:pt>
                <c:pt idx="5">
                  <c:v>39895</c:v>
                </c:pt>
                <c:pt idx="6">
                  <c:v>39902</c:v>
                </c:pt>
                <c:pt idx="7">
                  <c:v>39909</c:v>
                </c:pt>
                <c:pt idx="8">
                  <c:v>39916</c:v>
                </c:pt>
                <c:pt idx="9">
                  <c:v>39923</c:v>
                </c:pt>
                <c:pt idx="10">
                  <c:v>39930</c:v>
                </c:pt>
                <c:pt idx="11">
                  <c:v>39937</c:v>
                </c:pt>
                <c:pt idx="12">
                  <c:v>39944</c:v>
                </c:pt>
                <c:pt idx="13">
                  <c:v>39951</c:v>
                </c:pt>
                <c:pt idx="14">
                  <c:v>39958</c:v>
                </c:pt>
                <c:pt idx="15">
                  <c:v>39965</c:v>
                </c:pt>
                <c:pt idx="16">
                  <c:v>39972</c:v>
                </c:pt>
                <c:pt idx="17">
                  <c:v>39979</c:v>
                </c:pt>
                <c:pt idx="18">
                  <c:v>39986</c:v>
                </c:pt>
                <c:pt idx="19">
                  <c:v>39993</c:v>
                </c:pt>
                <c:pt idx="20">
                  <c:v>40000</c:v>
                </c:pt>
                <c:pt idx="21">
                  <c:v>40007</c:v>
                </c:pt>
                <c:pt idx="22">
                  <c:v>40014</c:v>
                </c:pt>
                <c:pt idx="23">
                  <c:v>40021</c:v>
                </c:pt>
                <c:pt idx="24">
                  <c:v>40028</c:v>
                </c:pt>
                <c:pt idx="25">
                  <c:v>40035</c:v>
                </c:pt>
                <c:pt idx="26">
                  <c:v>40042</c:v>
                </c:pt>
                <c:pt idx="27">
                  <c:v>40049</c:v>
                </c:pt>
              </c:numCache>
            </c:numRef>
          </c:cat>
          <c:val>
            <c:numRef>
              <c:f>'Eingabedaten (berechnet)'!$AB$6:$AB$33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7</c:v>
                </c:pt>
                <c:pt idx="13">
                  <c:v>19</c:v>
                </c:pt>
                <c:pt idx="14">
                  <c:v>21</c:v>
                </c:pt>
                <c:pt idx="15">
                  <c:v>21</c:v>
                </c:pt>
                <c:pt idx="16">
                  <c:v>35</c:v>
                </c:pt>
                <c:pt idx="17">
                  <c:v>39</c:v>
                </c:pt>
                <c:pt idx="18">
                  <c:v>39</c:v>
                </c:pt>
                <c:pt idx="19">
                  <c:v>39</c:v>
                </c:pt>
                <c:pt idx="20">
                  <c:v>39</c:v>
                </c:pt>
                <c:pt idx="21">
                  <c:v>39</c:v>
                </c:pt>
                <c:pt idx="22">
                  <c:v>39</c:v>
                </c:pt>
                <c:pt idx="23">
                  <c:v>39</c:v>
                </c:pt>
                <c:pt idx="24">
                  <c:v>39</c:v>
                </c:pt>
                <c:pt idx="25">
                  <c:v>39</c:v>
                </c:pt>
                <c:pt idx="26">
                  <c:v>39</c:v>
                </c:pt>
                <c:pt idx="27">
                  <c:v>39</c:v>
                </c:pt>
              </c:numCache>
            </c:numRef>
          </c:val>
        </c:ser>
        <c:ser>
          <c:idx val="3"/>
          <c:order val="2"/>
          <c:tx>
            <c:v>BL / Phase "D"</c:v>
          </c:tx>
          <c:cat>
            <c:numRef>
              <c:f>Eingabedaten!$B$6:$B$33</c:f>
              <c:numCache>
                <c:formatCode>dd/mm/yyyy</c:formatCode>
                <c:ptCount val="28"/>
                <c:pt idx="0">
                  <c:v>39860</c:v>
                </c:pt>
                <c:pt idx="1">
                  <c:v>39867</c:v>
                </c:pt>
                <c:pt idx="2">
                  <c:v>39874</c:v>
                </c:pt>
                <c:pt idx="3">
                  <c:v>39881</c:v>
                </c:pt>
                <c:pt idx="4">
                  <c:v>39888</c:v>
                </c:pt>
                <c:pt idx="5">
                  <c:v>39895</c:v>
                </c:pt>
                <c:pt idx="6">
                  <c:v>39902</c:v>
                </c:pt>
                <c:pt idx="7">
                  <c:v>39909</c:v>
                </c:pt>
                <c:pt idx="8">
                  <c:v>39916</c:v>
                </c:pt>
                <c:pt idx="9">
                  <c:v>39923</c:v>
                </c:pt>
                <c:pt idx="10">
                  <c:v>39930</c:v>
                </c:pt>
                <c:pt idx="11">
                  <c:v>39937</c:v>
                </c:pt>
                <c:pt idx="12">
                  <c:v>39944</c:v>
                </c:pt>
                <c:pt idx="13">
                  <c:v>39951</c:v>
                </c:pt>
                <c:pt idx="14">
                  <c:v>39958</c:v>
                </c:pt>
                <c:pt idx="15">
                  <c:v>39965</c:v>
                </c:pt>
                <c:pt idx="16">
                  <c:v>39972</c:v>
                </c:pt>
                <c:pt idx="17">
                  <c:v>39979</c:v>
                </c:pt>
                <c:pt idx="18">
                  <c:v>39986</c:v>
                </c:pt>
                <c:pt idx="19">
                  <c:v>39993</c:v>
                </c:pt>
                <c:pt idx="20">
                  <c:v>40000</c:v>
                </c:pt>
                <c:pt idx="21">
                  <c:v>40007</c:v>
                </c:pt>
                <c:pt idx="22">
                  <c:v>40014</c:v>
                </c:pt>
                <c:pt idx="23">
                  <c:v>40021</c:v>
                </c:pt>
                <c:pt idx="24">
                  <c:v>40028</c:v>
                </c:pt>
                <c:pt idx="25">
                  <c:v>40035</c:v>
                </c:pt>
                <c:pt idx="26">
                  <c:v>40042</c:v>
                </c:pt>
                <c:pt idx="27">
                  <c:v>40049</c:v>
                </c:pt>
              </c:numCache>
            </c:numRef>
          </c:cat>
          <c:val>
            <c:numRef>
              <c:f>'Eingabedaten (berechnet)'!$AA$6:$AA$33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5</c:v>
                </c:pt>
                <c:pt idx="11">
                  <c:v>8</c:v>
                </c:pt>
                <c:pt idx="12">
                  <c:v>15</c:v>
                </c:pt>
                <c:pt idx="13">
                  <c:v>20.5</c:v>
                </c:pt>
                <c:pt idx="14">
                  <c:v>30.5</c:v>
                </c:pt>
                <c:pt idx="15">
                  <c:v>30.5</c:v>
                </c:pt>
                <c:pt idx="16">
                  <c:v>46.5</c:v>
                </c:pt>
                <c:pt idx="17">
                  <c:v>56.5</c:v>
                </c:pt>
                <c:pt idx="18">
                  <c:v>63.5</c:v>
                </c:pt>
                <c:pt idx="19">
                  <c:v>63.5</c:v>
                </c:pt>
                <c:pt idx="20">
                  <c:v>63.5</c:v>
                </c:pt>
                <c:pt idx="21">
                  <c:v>63.5</c:v>
                </c:pt>
                <c:pt idx="22">
                  <c:v>63.5</c:v>
                </c:pt>
                <c:pt idx="23">
                  <c:v>63.5</c:v>
                </c:pt>
                <c:pt idx="24">
                  <c:v>63.5</c:v>
                </c:pt>
                <c:pt idx="25">
                  <c:v>63.5</c:v>
                </c:pt>
                <c:pt idx="26">
                  <c:v>63.5</c:v>
                </c:pt>
                <c:pt idx="27">
                  <c:v>63.5</c:v>
                </c:pt>
              </c:numCache>
            </c:numRef>
          </c:val>
        </c:ser>
        <c:ser>
          <c:idx val="4"/>
          <c:order val="3"/>
          <c:tx>
            <c:v>BL / Phase "A"</c:v>
          </c:tx>
          <c:cat>
            <c:numRef>
              <c:f>Eingabedaten!$B$6:$B$33</c:f>
              <c:numCache>
                <c:formatCode>dd/mm/yyyy</c:formatCode>
                <c:ptCount val="28"/>
                <c:pt idx="0">
                  <c:v>39860</c:v>
                </c:pt>
                <c:pt idx="1">
                  <c:v>39867</c:v>
                </c:pt>
                <c:pt idx="2">
                  <c:v>39874</c:v>
                </c:pt>
                <c:pt idx="3">
                  <c:v>39881</c:v>
                </c:pt>
                <c:pt idx="4">
                  <c:v>39888</c:v>
                </c:pt>
                <c:pt idx="5">
                  <c:v>39895</c:v>
                </c:pt>
                <c:pt idx="6">
                  <c:v>39902</c:v>
                </c:pt>
                <c:pt idx="7">
                  <c:v>39909</c:v>
                </c:pt>
                <c:pt idx="8">
                  <c:v>39916</c:v>
                </c:pt>
                <c:pt idx="9">
                  <c:v>39923</c:v>
                </c:pt>
                <c:pt idx="10">
                  <c:v>39930</c:v>
                </c:pt>
                <c:pt idx="11">
                  <c:v>39937</c:v>
                </c:pt>
                <c:pt idx="12">
                  <c:v>39944</c:v>
                </c:pt>
                <c:pt idx="13">
                  <c:v>39951</c:v>
                </c:pt>
                <c:pt idx="14">
                  <c:v>39958</c:v>
                </c:pt>
                <c:pt idx="15">
                  <c:v>39965</c:v>
                </c:pt>
                <c:pt idx="16">
                  <c:v>39972</c:v>
                </c:pt>
                <c:pt idx="17">
                  <c:v>39979</c:v>
                </c:pt>
                <c:pt idx="18">
                  <c:v>39986</c:v>
                </c:pt>
                <c:pt idx="19">
                  <c:v>39993</c:v>
                </c:pt>
                <c:pt idx="20">
                  <c:v>40000</c:v>
                </c:pt>
                <c:pt idx="21">
                  <c:v>40007</c:v>
                </c:pt>
                <c:pt idx="22">
                  <c:v>40014</c:v>
                </c:pt>
                <c:pt idx="23">
                  <c:v>40021</c:v>
                </c:pt>
                <c:pt idx="24">
                  <c:v>40028</c:v>
                </c:pt>
                <c:pt idx="25">
                  <c:v>40035</c:v>
                </c:pt>
                <c:pt idx="26">
                  <c:v>40042</c:v>
                </c:pt>
                <c:pt idx="27">
                  <c:v>40049</c:v>
                </c:pt>
              </c:numCache>
            </c:numRef>
          </c:cat>
          <c:val>
            <c:numRef>
              <c:f>'Eingabedaten (berechnet)'!$Z$6:$Z$33</c:f>
              <c:numCache>
                <c:formatCode>General</c:formatCode>
                <c:ptCount val="28"/>
                <c:pt idx="0">
                  <c:v>5</c:v>
                </c:pt>
                <c:pt idx="1">
                  <c:v>7</c:v>
                </c:pt>
                <c:pt idx="2">
                  <c:v>13.25</c:v>
                </c:pt>
                <c:pt idx="3">
                  <c:v>19.25</c:v>
                </c:pt>
                <c:pt idx="4">
                  <c:v>25</c:v>
                </c:pt>
                <c:pt idx="5">
                  <c:v>34.5</c:v>
                </c:pt>
                <c:pt idx="6">
                  <c:v>41</c:v>
                </c:pt>
                <c:pt idx="7">
                  <c:v>41</c:v>
                </c:pt>
                <c:pt idx="8">
                  <c:v>41</c:v>
                </c:pt>
                <c:pt idx="9">
                  <c:v>44.5</c:v>
                </c:pt>
                <c:pt idx="10">
                  <c:v>44.5</c:v>
                </c:pt>
                <c:pt idx="11">
                  <c:v>44.5</c:v>
                </c:pt>
                <c:pt idx="12">
                  <c:v>44.5</c:v>
                </c:pt>
                <c:pt idx="13">
                  <c:v>44.5</c:v>
                </c:pt>
                <c:pt idx="14">
                  <c:v>44.5</c:v>
                </c:pt>
                <c:pt idx="15">
                  <c:v>44.5</c:v>
                </c:pt>
                <c:pt idx="16">
                  <c:v>44.5</c:v>
                </c:pt>
                <c:pt idx="17">
                  <c:v>44.5</c:v>
                </c:pt>
                <c:pt idx="18">
                  <c:v>44.5</c:v>
                </c:pt>
                <c:pt idx="19">
                  <c:v>44.5</c:v>
                </c:pt>
                <c:pt idx="20">
                  <c:v>44.5</c:v>
                </c:pt>
                <c:pt idx="21">
                  <c:v>44.5</c:v>
                </c:pt>
                <c:pt idx="22">
                  <c:v>44.5</c:v>
                </c:pt>
                <c:pt idx="23">
                  <c:v>44.5</c:v>
                </c:pt>
                <c:pt idx="24">
                  <c:v>44.5</c:v>
                </c:pt>
                <c:pt idx="25">
                  <c:v>44.5</c:v>
                </c:pt>
                <c:pt idx="26">
                  <c:v>44.5</c:v>
                </c:pt>
                <c:pt idx="27">
                  <c:v>44.5</c:v>
                </c:pt>
              </c:numCache>
            </c:numRef>
          </c:val>
        </c:ser>
        <c:ser>
          <c:idx val="0"/>
          <c:order val="4"/>
          <c:tx>
            <c:v>BL / Phase "PM"</c:v>
          </c:tx>
          <c:cat>
            <c:numRef>
              <c:f>Eingabedaten!$B$6:$B$33</c:f>
              <c:numCache>
                <c:formatCode>dd/mm/yyyy</c:formatCode>
                <c:ptCount val="28"/>
                <c:pt idx="0">
                  <c:v>39860</c:v>
                </c:pt>
                <c:pt idx="1">
                  <c:v>39867</c:v>
                </c:pt>
                <c:pt idx="2">
                  <c:v>39874</c:v>
                </c:pt>
                <c:pt idx="3">
                  <c:v>39881</c:v>
                </c:pt>
                <c:pt idx="4">
                  <c:v>39888</c:v>
                </c:pt>
                <c:pt idx="5">
                  <c:v>39895</c:v>
                </c:pt>
                <c:pt idx="6">
                  <c:v>39902</c:v>
                </c:pt>
                <c:pt idx="7">
                  <c:v>39909</c:v>
                </c:pt>
                <c:pt idx="8">
                  <c:v>39916</c:v>
                </c:pt>
                <c:pt idx="9">
                  <c:v>39923</c:v>
                </c:pt>
                <c:pt idx="10">
                  <c:v>39930</c:v>
                </c:pt>
                <c:pt idx="11">
                  <c:v>39937</c:v>
                </c:pt>
                <c:pt idx="12">
                  <c:v>39944</c:v>
                </c:pt>
                <c:pt idx="13">
                  <c:v>39951</c:v>
                </c:pt>
                <c:pt idx="14">
                  <c:v>39958</c:v>
                </c:pt>
                <c:pt idx="15">
                  <c:v>39965</c:v>
                </c:pt>
                <c:pt idx="16">
                  <c:v>39972</c:v>
                </c:pt>
                <c:pt idx="17">
                  <c:v>39979</c:v>
                </c:pt>
                <c:pt idx="18">
                  <c:v>39986</c:v>
                </c:pt>
                <c:pt idx="19">
                  <c:v>39993</c:v>
                </c:pt>
                <c:pt idx="20">
                  <c:v>40000</c:v>
                </c:pt>
                <c:pt idx="21">
                  <c:v>40007</c:v>
                </c:pt>
                <c:pt idx="22">
                  <c:v>40014</c:v>
                </c:pt>
                <c:pt idx="23">
                  <c:v>40021</c:v>
                </c:pt>
                <c:pt idx="24">
                  <c:v>40028</c:v>
                </c:pt>
                <c:pt idx="25">
                  <c:v>40035</c:v>
                </c:pt>
                <c:pt idx="26">
                  <c:v>40042</c:v>
                </c:pt>
                <c:pt idx="27">
                  <c:v>40049</c:v>
                </c:pt>
              </c:numCache>
            </c:numRef>
          </c:cat>
          <c:val>
            <c:numRef>
              <c:f>'Eingabedaten (berechnet)'!$AD$6:$AD$33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4.5</c:v>
                </c:pt>
                <c:pt idx="8">
                  <c:v>4.5</c:v>
                </c:pt>
                <c:pt idx="9">
                  <c:v>4.5</c:v>
                </c:pt>
                <c:pt idx="10">
                  <c:v>6.5</c:v>
                </c:pt>
                <c:pt idx="11">
                  <c:v>8.25</c:v>
                </c:pt>
                <c:pt idx="12">
                  <c:v>8.25</c:v>
                </c:pt>
                <c:pt idx="13">
                  <c:v>8.25</c:v>
                </c:pt>
                <c:pt idx="14">
                  <c:v>12.25</c:v>
                </c:pt>
                <c:pt idx="15">
                  <c:v>12.25</c:v>
                </c:pt>
                <c:pt idx="16">
                  <c:v>12.25</c:v>
                </c:pt>
                <c:pt idx="17">
                  <c:v>14.25</c:v>
                </c:pt>
                <c:pt idx="18">
                  <c:v>14.25</c:v>
                </c:pt>
                <c:pt idx="19">
                  <c:v>14.25</c:v>
                </c:pt>
                <c:pt idx="20">
                  <c:v>14.25</c:v>
                </c:pt>
                <c:pt idx="21">
                  <c:v>14.25</c:v>
                </c:pt>
                <c:pt idx="22">
                  <c:v>14.25</c:v>
                </c:pt>
                <c:pt idx="23">
                  <c:v>14.25</c:v>
                </c:pt>
                <c:pt idx="24">
                  <c:v>14.25</c:v>
                </c:pt>
                <c:pt idx="25">
                  <c:v>14.25</c:v>
                </c:pt>
                <c:pt idx="26">
                  <c:v>14.25</c:v>
                </c:pt>
                <c:pt idx="27">
                  <c:v>14.25</c:v>
                </c:pt>
              </c:numCache>
            </c:numRef>
          </c:val>
        </c:ser>
        <c:marker val="1"/>
        <c:axId val="127883904"/>
        <c:axId val="127893888"/>
      </c:lineChart>
      <c:dateAx>
        <c:axId val="127883904"/>
        <c:scaling>
          <c:orientation val="minMax"/>
        </c:scaling>
        <c:axPos val="b"/>
        <c:numFmt formatCode="dd/mm/yyyy" sourceLinked="1"/>
        <c:majorTickMark val="none"/>
        <c:tickLblPos val="nextTo"/>
        <c:txPr>
          <a:bodyPr/>
          <a:lstStyle/>
          <a:p>
            <a:pPr>
              <a:defRPr lang="de-CH"/>
            </a:pPr>
            <a:endParaRPr lang="en-US"/>
          </a:p>
        </c:txPr>
        <c:crossAx val="127893888"/>
        <c:crosses val="autoZero"/>
        <c:auto val="1"/>
        <c:lblOffset val="100"/>
      </c:dateAx>
      <c:valAx>
        <c:axId val="12789388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lang="de-CH"/>
                </a:pPr>
                <a:r>
                  <a:rPr lang="de-CH"/>
                  <a:t>Anzahl</a:t>
                </a:r>
                <a:r>
                  <a:rPr lang="de-CH" baseline="0"/>
                  <a:t> </a:t>
                </a:r>
                <a:r>
                  <a:rPr lang="de-CH"/>
                  <a:t>Stunden pro Woche</a:t>
                </a:r>
              </a:p>
            </c:rich>
          </c:tx>
        </c:title>
        <c:numFmt formatCode="General" sourceLinked="1"/>
        <c:majorTickMark val="none"/>
        <c:tickLblPos val="nextTo"/>
        <c:txPr>
          <a:bodyPr/>
          <a:lstStyle/>
          <a:p>
            <a:pPr>
              <a:defRPr lang="de-CH"/>
            </a:pPr>
            <a:endParaRPr lang="en-US"/>
          </a:p>
        </c:txPr>
        <c:crossAx val="127883904"/>
        <c:crosses val="autoZero"/>
        <c:crossBetween val="between"/>
      </c:valAx>
    </c:plotArea>
    <c:legend>
      <c:legendPos val="r"/>
      <c:txPr>
        <a:bodyPr/>
        <a:lstStyle/>
        <a:p>
          <a:pPr>
            <a:defRPr lang="de-CH"/>
          </a:pPr>
          <a:endParaRPr lang="en-US"/>
        </a:p>
      </c:txPr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0</xdr:row>
      <xdr:rowOff>123825</xdr:rowOff>
    </xdr:from>
    <xdr:to>
      <xdr:col>12</xdr:col>
      <xdr:colOff>533400</xdr:colOff>
      <xdr:row>20</xdr:row>
      <xdr:rowOff>161925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142875</xdr:colOff>
      <xdr:row>21</xdr:row>
      <xdr:rowOff>76200</xdr:rowOff>
    </xdr:from>
    <xdr:to>
      <xdr:col>12</xdr:col>
      <xdr:colOff>523875</xdr:colOff>
      <xdr:row>41</xdr:row>
      <xdr:rowOff>114300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142875</xdr:colOff>
      <xdr:row>42</xdr:row>
      <xdr:rowOff>85725</xdr:rowOff>
    </xdr:from>
    <xdr:to>
      <xdr:col>12</xdr:col>
      <xdr:colOff>523875</xdr:colOff>
      <xdr:row>62</xdr:row>
      <xdr:rowOff>123825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133349</xdr:colOff>
      <xdr:row>0</xdr:row>
      <xdr:rowOff>104774</xdr:rowOff>
    </xdr:from>
    <xdr:to>
      <xdr:col>11</xdr:col>
      <xdr:colOff>561974</xdr:colOff>
      <xdr:row>23</xdr:row>
      <xdr:rowOff>38100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139700</xdr:colOff>
      <xdr:row>25</xdr:row>
      <xdr:rowOff>95250</xdr:rowOff>
    </xdr:from>
    <xdr:to>
      <xdr:col>11</xdr:col>
      <xdr:colOff>568325</xdr:colOff>
      <xdr:row>48</xdr:row>
      <xdr:rowOff>28576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149225</xdr:colOff>
      <xdr:row>0</xdr:row>
      <xdr:rowOff>130175</xdr:rowOff>
    </xdr:from>
    <xdr:to>
      <xdr:col>23</xdr:col>
      <xdr:colOff>577850</xdr:colOff>
      <xdr:row>23</xdr:row>
      <xdr:rowOff>63501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149225</xdr:colOff>
      <xdr:row>25</xdr:row>
      <xdr:rowOff>73025</xdr:rowOff>
    </xdr:from>
    <xdr:to>
      <xdr:col>23</xdr:col>
      <xdr:colOff>577850</xdr:colOff>
      <xdr:row>48</xdr:row>
      <xdr:rowOff>6351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B3:E7"/>
  <sheetViews>
    <sheetView tabSelected="1" zoomScaleNormal="100" workbookViewId="0">
      <selection activeCell="C7" sqref="C7"/>
    </sheetView>
  </sheetViews>
  <sheetFormatPr defaultColWidth="11.42578125" defaultRowHeight="15"/>
  <cols>
    <col min="1" max="1" width="3.7109375" customWidth="1"/>
    <col min="2" max="2" width="6.85546875" customWidth="1"/>
    <col min="3" max="3" width="17" customWidth="1"/>
    <col min="4" max="4" width="2.7109375" customWidth="1"/>
  </cols>
  <sheetData>
    <row r="3" spans="2:5">
      <c r="B3" t="s">
        <v>26</v>
      </c>
    </row>
    <row r="4" spans="2:5">
      <c r="C4" t="s">
        <v>27</v>
      </c>
      <c r="E4" t="s">
        <v>28</v>
      </c>
    </row>
    <row r="5" spans="2:5">
      <c r="C5" t="s">
        <v>29</v>
      </c>
      <c r="E5" t="s">
        <v>30</v>
      </c>
    </row>
    <row r="6" spans="2:5">
      <c r="C6" t="s">
        <v>31</v>
      </c>
      <c r="E6" t="s">
        <v>32</v>
      </c>
    </row>
    <row r="7" spans="2:5">
      <c r="C7" t="s">
        <v>33</v>
      </c>
      <c r="E7" t="s">
        <v>32</v>
      </c>
    </row>
  </sheetData>
  <pageMargins left="0.70866141732283472" right="0.70866141732283472" top="0.78740157480314965" bottom="0.78740157480314965" header="0.31496062992125984" footer="0.31496062992125984"/>
  <pageSetup paperSize="9" scale="88" orientation="portrait" horizontalDpi="300" verticalDpi="300" r:id="rId1"/>
  <headerFooter>
    <oddFooter>&amp;L&amp;D / &amp;A&amp;R&amp;F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B2:O39"/>
  <sheetViews>
    <sheetView workbookViewId="0">
      <pane ySplit="5" topLeftCell="A15" activePane="bottomLeft" state="frozen"/>
      <selection pane="bottomLeft" activeCell="I25" sqref="I25"/>
    </sheetView>
  </sheetViews>
  <sheetFormatPr defaultColWidth="11.42578125" defaultRowHeight="15"/>
  <cols>
    <col min="1" max="1" width="3.140625" customWidth="1"/>
    <col min="2" max="2" width="14.140625" customWidth="1"/>
    <col min="3" max="3" width="13.7109375" customWidth="1"/>
    <col min="4" max="4" width="3" customWidth="1"/>
    <col min="10" max="10" width="4.28515625" customWidth="1"/>
    <col min="16" max="16" width="5.140625" customWidth="1"/>
    <col min="22" max="22" width="4.85546875" customWidth="1"/>
  </cols>
  <sheetData>
    <row r="2" spans="2:15">
      <c r="B2" s="11" t="s">
        <v>0</v>
      </c>
    </row>
    <row r="4" spans="2:15">
      <c r="B4" s="14" t="s">
        <v>1</v>
      </c>
      <c r="C4" s="14"/>
      <c r="E4" s="14" t="s">
        <v>9</v>
      </c>
      <c r="F4" s="14"/>
      <c r="G4" s="14"/>
      <c r="H4" s="14"/>
      <c r="I4" s="14"/>
      <c r="K4" s="14" t="s">
        <v>10</v>
      </c>
      <c r="L4" s="14"/>
      <c r="M4" s="14"/>
      <c r="N4" s="14"/>
      <c r="O4" s="14"/>
    </row>
    <row r="5" spans="2:15">
      <c r="B5" s="3" t="s">
        <v>2</v>
      </c>
      <c r="C5" s="3" t="s">
        <v>3</v>
      </c>
      <c r="E5" s="3" t="s">
        <v>4</v>
      </c>
      <c r="F5" s="3" t="s">
        <v>5</v>
      </c>
      <c r="G5" s="3" t="s">
        <v>6</v>
      </c>
      <c r="H5" s="3" t="s">
        <v>7</v>
      </c>
      <c r="I5" s="3" t="s">
        <v>8</v>
      </c>
      <c r="K5" s="3" t="s">
        <v>4</v>
      </c>
      <c r="L5" s="3" t="s">
        <v>5</v>
      </c>
      <c r="M5" s="3" t="s">
        <v>6</v>
      </c>
      <c r="N5" s="3" t="s">
        <v>7</v>
      </c>
      <c r="O5" s="3" t="s">
        <v>8</v>
      </c>
    </row>
    <row r="6" spans="2:15">
      <c r="B6" s="2">
        <v>39860</v>
      </c>
      <c r="C6" s="2">
        <f>B6+6</f>
        <v>39866</v>
      </c>
      <c r="E6" s="9">
        <v>5</v>
      </c>
      <c r="F6" s="9"/>
      <c r="G6" s="9"/>
      <c r="H6" s="9"/>
      <c r="I6" s="9">
        <v>2</v>
      </c>
      <c r="K6" s="9">
        <v>5</v>
      </c>
      <c r="L6" s="9"/>
      <c r="M6" s="9"/>
      <c r="N6" s="9"/>
      <c r="O6" s="9"/>
    </row>
    <row r="7" spans="2:15">
      <c r="B7" s="2">
        <f>B6+7</f>
        <v>39867</v>
      </c>
      <c r="C7" s="2">
        <f>B7+6</f>
        <v>39873</v>
      </c>
      <c r="E7" s="9">
        <v>2</v>
      </c>
      <c r="F7" s="9"/>
      <c r="G7" s="9"/>
      <c r="H7" s="9"/>
      <c r="I7" s="9"/>
      <c r="K7" s="9">
        <v>2</v>
      </c>
      <c r="L7" s="9"/>
      <c r="M7" s="9"/>
      <c r="N7" s="9"/>
      <c r="O7" s="9"/>
    </row>
    <row r="8" spans="2:15">
      <c r="B8" s="2">
        <f t="shared" ref="B8:B32" si="0">B7+7</f>
        <v>39874</v>
      </c>
      <c r="C8" s="2">
        <f t="shared" ref="C8:C32" si="1">B8+6</f>
        <v>39880</v>
      </c>
      <c r="E8" s="9">
        <f>1.5+2+2.25</f>
        <v>5.75</v>
      </c>
      <c r="F8" s="9"/>
      <c r="G8" s="9"/>
      <c r="H8" s="9"/>
      <c r="I8" s="9"/>
      <c r="K8" s="9">
        <f>2+2+2.25</f>
        <v>6.25</v>
      </c>
      <c r="L8" s="9"/>
      <c r="M8" s="9"/>
      <c r="N8" s="9"/>
      <c r="O8" s="9"/>
    </row>
    <row r="9" spans="2:15">
      <c r="B9" s="2">
        <f t="shared" si="0"/>
        <v>39881</v>
      </c>
      <c r="C9" s="2">
        <f t="shared" si="1"/>
        <v>39887</v>
      </c>
      <c r="E9" s="9">
        <f>2+4+2</f>
        <v>8</v>
      </c>
      <c r="F9" s="9"/>
      <c r="G9" s="9"/>
      <c r="H9" s="9"/>
      <c r="I9" s="9"/>
      <c r="K9" s="9">
        <f>4+2</f>
        <v>6</v>
      </c>
      <c r="L9" s="9"/>
      <c r="M9" s="9"/>
      <c r="N9" s="9"/>
      <c r="O9" s="9"/>
    </row>
    <row r="10" spans="2:15">
      <c r="B10" s="2">
        <f t="shared" si="0"/>
        <v>39888</v>
      </c>
      <c r="C10" s="2">
        <f t="shared" si="1"/>
        <v>39894</v>
      </c>
      <c r="E10" s="9">
        <f>2.25+2.5</f>
        <v>4.75</v>
      </c>
      <c r="F10" s="9"/>
      <c r="G10" s="9"/>
      <c r="H10" s="9"/>
      <c r="I10" s="9">
        <v>1</v>
      </c>
      <c r="K10" s="9">
        <f>2.25+2.5+1</f>
        <v>5.75</v>
      </c>
      <c r="L10" s="9"/>
      <c r="M10" s="9"/>
      <c r="N10" s="9"/>
      <c r="O10" s="9"/>
    </row>
    <row r="11" spans="2:15">
      <c r="B11" s="2">
        <f t="shared" si="0"/>
        <v>39895</v>
      </c>
      <c r="C11" s="2">
        <f t="shared" si="1"/>
        <v>39901</v>
      </c>
      <c r="E11" s="9">
        <f>2+3.5</f>
        <v>5.5</v>
      </c>
      <c r="F11" s="9"/>
      <c r="G11" s="9"/>
      <c r="H11" s="9"/>
      <c r="I11" s="9">
        <v>1</v>
      </c>
      <c r="K11" s="9">
        <f>2+3.5+4</f>
        <v>9.5</v>
      </c>
      <c r="L11" s="9"/>
      <c r="M11" s="9"/>
      <c r="N11" s="9"/>
      <c r="O11" s="9"/>
    </row>
    <row r="12" spans="2:15">
      <c r="B12" s="2">
        <f t="shared" si="0"/>
        <v>39902</v>
      </c>
      <c r="C12" s="2">
        <f t="shared" si="1"/>
        <v>39908</v>
      </c>
      <c r="E12" s="9">
        <f>1.5+2</f>
        <v>3.5</v>
      </c>
      <c r="F12" s="9"/>
      <c r="G12" s="9"/>
      <c r="H12" s="9"/>
      <c r="I12" s="9">
        <f>0.75+3</f>
        <v>3.75</v>
      </c>
      <c r="K12" s="9">
        <f>2+4.5</f>
        <v>6.5</v>
      </c>
      <c r="L12" s="9"/>
      <c r="M12" s="9"/>
      <c r="N12" s="9"/>
      <c r="O12" s="9">
        <f>3</f>
        <v>3</v>
      </c>
    </row>
    <row r="13" spans="2:15">
      <c r="B13" s="2">
        <f t="shared" si="0"/>
        <v>39909</v>
      </c>
      <c r="C13" s="2">
        <f t="shared" si="1"/>
        <v>39915</v>
      </c>
      <c r="E13" s="9">
        <f>0.5+4.5</f>
        <v>5</v>
      </c>
      <c r="F13" s="9"/>
      <c r="G13" s="9"/>
      <c r="H13" s="9"/>
      <c r="I13" s="9">
        <f>2.5+1.5</f>
        <v>4</v>
      </c>
      <c r="K13" s="9"/>
      <c r="L13" s="9"/>
      <c r="M13" s="9"/>
      <c r="N13" s="9"/>
      <c r="O13" s="9">
        <v>1.5</v>
      </c>
    </row>
    <row r="14" spans="2:15">
      <c r="B14" s="2">
        <f t="shared" si="0"/>
        <v>39916</v>
      </c>
      <c r="C14" s="2">
        <f t="shared" si="1"/>
        <v>39922</v>
      </c>
      <c r="E14" s="9"/>
      <c r="F14" s="9"/>
      <c r="G14" s="9"/>
      <c r="H14" s="9"/>
      <c r="I14" s="9"/>
      <c r="K14" s="9"/>
      <c r="L14" s="9"/>
      <c r="M14" s="9"/>
      <c r="N14" s="9"/>
      <c r="O14" s="9"/>
    </row>
    <row r="15" spans="2:15">
      <c r="B15" s="2">
        <f t="shared" si="0"/>
        <v>39923</v>
      </c>
      <c r="C15" s="2">
        <f t="shared" si="1"/>
        <v>39929</v>
      </c>
      <c r="E15" s="9">
        <f>3.5</f>
        <v>3.5</v>
      </c>
      <c r="F15" s="9"/>
      <c r="G15" s="9"/>
      <c r="H15" s="9"/>
      <c r="I15" s="9"/>
      <c r="K15" s="9">
        <f>3.5</f>
        <v>3.5</v>
      </c>
      <c r="L15" s="9"/>
      <c r="M15" s="9"/>
      <c r="N15" s="9"/>
      <c r="O15" s="9"/>
    </row>
    <row r="16" spans="2:15">
      <c r="B16" s="2">
        <f t="shared" si="0"/>
        <v>39930</v>
      </c>
      <c r="C16" s="2">
        <f t="shared" si="1"/>
        <v>39936</v>
      </c>
      <c r="E16" s="9">
        <f>0.5</f>
        <v>0.5</v>
      </c>
      <c r="F16" s="9">
        <f>1.5+2+2.5+1</f>
        <v>7</v>
      </c>
      <c r="G16" s="9">
        <f>0.5</f>
        <v>0.5</v>
      </c>
      <c r="H16" s="9"/>
      <c r="I16" s="9">
        <f>2+0.25+1</f>
        <v>3.25</v>
      </c>
      <c r="K16" s="9"/>
      <c r="L16" s="9">
        <f>1.5+2.5+1</f>
        <v>5</v>
      </c>
      <c r="M16" s="9"/>
      <c r="N16" s="9"/>
      <c r="O16" s="9">
        <f>2</f>
        <v>2</v>
      </c>
    </row>
    <row r="17" spans="2:15">
      <c r="B17" s="2">
        <f t="shared" si="0"/>
        <v>39937</v>
      </c>
      <c r="C17" s="2">
        <f t="shared" si="1"/>
        <v>39943</v>
      </c>
      <c r="E17" s="9"/>
      <c r="F17" s="9">
        <f>3+1.5</f>
        <v>4.5</v>
      </c>
      <c r="G17" s="9">
        <f>1+4.5+2</f>
        <v>7.5</v>
      </c>
      <c r="H17" s="9">
        <f>1</f>
        <v>1</v>
      </c>
      <c r="I17" s="9">
        <f>1.75+4</f>
        <v>5.75</v>
      </c>
      <c r="K17" s="9"/>
      <c r="L17" s="9">
        <f>3</f>
        <v>3</v>
      </c>
      <c r="M17" s="9"/>
      <c r="N17" s="9"/>
      <c r="O17" s="9">
        <f>1.75</f>
        <v>1.75</v>
      </c>
    </row>
    <row r="18" spans="2:15">
      <c r="B18" s="2">
        <f t="shared" si="0"/>
        <v>39944</v>
      </c>
      <c r="C18" s="2">
        <f t="shared" si="1"/>
        <v>39950</v>
      </c>
      <c r="E18" s="9"/>
      <c r="F18" s="9">
        <f>1+2.5+3.5</f>
        <v>7</v>
      </c>
      <c r="G18" s="9">
        <f>3+0.5+1.5+0.5+1.5</f>
        <v>7</v>
      </c>
      <c r="H18" s="9"/>
      <c r="I18" s="9">
        <f>0.5+0.5</f>
        <v>1</v>
      </c>
      <c r="K18" s="9"/>
      <c r="L18" s="9">
        <f>1+2+4</f>
        <v>7</v>
      </c>
      <c r="M18" s="9">
        <f>3+2+2</f>
        <v>7</v>
      </c>
      <c r="N18" s="9"/>
      <c r="O18" s="9"/>
    </row>
    <row r="19" spans="2:15">
      <c r="B19" s="2">
        <f t="shared" si="0"/>
        <v>39951</v>
      </c>
      <c r="C19" s="2">
        <f t="shared" si="1"/>
        <v>39957</v>
      </c>
      <c r="E19" s="9"/>
      <c r="F19" s="9"/>
      <c r="G19" s="9">
        <f>3+3+5+1.5+6+7+2.5</f>
        <v>28</v>
      </c>
      <c r="H19" s="9"/>
      <c r="I19" s="9">
        <f>1</f>
        <v>1</v>
      </c>
      <c r="K19" s="9"/>
      <c r="L19" s="9">
        <f>2.5+3</f>
        <v>5.5</v>
      </c>
      <c r="M19" s="9">
        <f>2+3+4+3</f>
        <v>12</v>
      </c>
      <c r="N19" s="9">
        <f>1</f>
        <v>1</v>
      </c>
      <c r="O19" s="9"/>
    </row>
    <row r="20" spans="2:15">
      <c r="B20" s="2">
        <f t="shared" si="0"/>
        <v>39958</v>
      </c>
      <c r="C20" s="2">
        <f t="shared" si="1"/>
        <v>39964</v>
      </c>
      <c r="E20" s="9"/>
      <c r="F20" s="9">
        <f>5</f>
        <v>5</v>
      </c>
      <c r="G20" s="9">
        <f>1.5</f>
        <v>1.5</v>
      </c>
      <c r="H20" s="9">
        <f>1.5+3.5</f>
        <v>5</v>
      </c>
      <c r="I20" s="9">
        <f>1+3+1+13</f>
        <v>18</v>
      </c>
      <c r="K20" s="9"/>
      <c r="L20" s="9">
        <f>2+8</f>
        <v>10</v>
      </c>
      <c r="M20" s="9">
        <f>2</f>
        <v>2</v>
      </c>
      <c r="N20" s="9"/>
      <c r="O20" s="9">
        <f>1+3</f>
        <v>4</v>
      </c>
    </row>
    <row r="21" spans="2:15">
      <c r="B21" s="2">
        <f t="shared" si="0"/>
        <v>39965</v>
      </c>
      <c r="C21" s="2">
        <f t="shared" si="1"/>
        <v>39971</v>
      </c>
      <c r="E21" s="9"/>
      <c r="F21" s="9"/>
      <c r="G21" s="9">
        <f>7</f>
        <v>7</v>
      </c>
      <c r="H21" s="9"/>
      <c r="I21" s="9"/>
      <c r="K21" s="9"/>
      <c r="L21" s="9"/>
      <c r="M21" s="9"/>
      <c r="N21" s="9"/>
      <c r="O21" s="9"/>
    </row>
    <row r="22" spans="2:15">
      <c r="B22" s="2">
        <f t="shared" si="0"/>
        <v>39972</v>
      </c>
      <c r="C22" s="2">
        <f t="shared" si="1"/>
        <v>39978</v>
      </c>
      <c r="E22" s="9"/>
      <c r="F22" s="9">
        <f>4</f>
        <v>4</v>
      </c>
      <c r="G22" s="9">
        <f>5+2+1+5+1</f>
        <v>14</v>
      </c>
      <c r="H22" s="9">
        <f>0.5+4</f>
        <v>4.5</v>
      </c>
      <c r="I22" s="9">
        <f>0.5+0.5+1+1+1+5</f>
        <v>9</v>
      </c>
      <c r="K22" s="9"/>
      <c r="L22" s="9">
        <f>4+12</f>
        <v>16</v>
      </c>
      <c r="M22" s="9">
        <f>2+7+3+2</f>
        <v>14</v>
      </c>
      <c r="N22" s="9"/>
      <c r="O22" s="9"/>
    </row>
    <row r="23" spans="2:15">
      <c r="B23" s="2">
        <f t="shared" si="0"/>
        <v>39979</v>
      </c>
      <c r="C23" s="2">
        <f t="shared" si="1"/>
        <v>39985</v>
      </c>
      <c r="E23" s="9"/>
      <c r="F23" s="9"/>
      <c r="G23" s="9">
        <f>3+1.5</f>
        <v>4.5</v>
      </c>
      <c r="H23" s="9">
        <f>2.5+2+4+6+2.5</f>
        <v>17</v>
      </c>
      <c r="I23" s="9">
        <f>2</f>
        <v>2</v>
      </c>
      <c r="K23" s="9"/>
      <c r="L23" s="9">
        <f>2+8</f>
        <v>10</v>
      </c>
      <c r="M23" s="9">
        <f>2+2</f>
        <v>4</v>
      </c>
      <c r="N23" s="9">
        <f>2+2.5+6</f>
        <v>10.5</v>
      </c>
      <c r="O23" s="9">
        <f>2</f>
        <v>2</v>
      </c>
    </row>
    <row r="24" spans="2:15">
      <c r="B24" s="2">
        <f t="shared" si="0"/>
        <v>39986</v>
      </c>
      <c r="C24" s="2">
        <f t="shared" si="1"/>
        <v>39992</v>
      </c>
      <c r="E24" s="9"/>
      <c r="F24" s="9"/>
      <c r="G24" s="9">
        <f>5+2+3</f>
        <v>10</v>
      </c>
      <c r="H24" s="9">
        <f>1.5+4+1</f>
        <v>6.5</v>
      </c>
      <c r="I24" s="9">
        <f>1</f>
        <v>1</v>
      </c>
      <c r="K24" s="9"/>
      <c r="L24" s="9">
        <f>4+3</f>
        <v>7</v>
      </c>
      <c r="M24" s="9"/>
      <c r="N24" s="9">
        <f>1</f>
        <v>1</v>
      </c>
      <c r="O24" s="9"/>
    </row>
    <row r="25" spans="2:15">
      <c r="B25" s="2">
        <f t="shared" si="0"/>
        <v>39993</v>
      </c>
      <c r="C25" s="2">
        <f t="shared" si="1"/>
        <v>39999</v>
      </c>
      <c r="E25" s="9"/>
      <c r="F25" s="9"/>
      <c r="G25" s="9"/>
      <c r="H25" s="9"/>
      <c r="I25" s="9"/>
      <c r="K25" s="9"/>
      <c r="L25" s="9"/>
      <c r="M25" s="9"/>
      <c r="N25" s="9"/>
      <c r="O25" s="9"/>
    </row>
    <row r="26" spans="2:15">
      <c r="B26" s="2">
        <f t="shared" si="0"/>
        <v>40000</v>
      </c>
      <c r="C26" s="2">
        <f t="shared" si="1"/>
        <v>40006</v>
      </c>
      <c r="E26" s="9"/>
      <c r="F26" s="9"/>
      <c r="G26" s="9"/>
      <c r="H26" s="9"/>
      <c r="I26" s="9"/>
      <c r="K26" s="9"/>
      <c r="L26" s="9"/>
      <c r="M26" s="9"/>
      <c r="N26" s="9"/>
      <c r="O26" s="9"/>
    </row>
    <row r="27" spans="2:15">
      <c r="B27" s="2">
        <f t="shared" si="0"/>
        <v>40007</v>
      </c>
      <c r="C27" s="2">
        <f t="shared" si="1"/>
        <v>40013</v>
      </c>
      <c r="E27" s="9"/>
      <c r="F27" s="9"/>
      <c r="G27" s="9"/>
      <c r="H27" s="9"/>
      <c r="I27" s="9"/>
      <c r="K27" s="9"/>
      <c r="L27" s="9"/>
      <c r="M27" s="9"/>
      <c r="N27" s="9"/>
      <c r="O27" s="9"/>
    </row>
    <row r="28" spans="2:15">
      <c r="B28" s="2">
        <f t="shared" si="0"/>
        <v>40014</v>
      </c>
      <c r="C28" s="2">
        <f t="shared" si="1"/>
        <v>40020</v>
      </c>
      <c r="E28" s="9"/>
      <c r="F28" s="9"/>
      <c r="G28" s="9"/>
      <c r="H28" s="9"/>
      <c r="I28" s="9"/>
      <c r="K28" s="9"/>
      <c r="L28" s="9"/>
      <c r="M28" s="9"/>
      <c r="N28" s="9"/>
      <c r="O28" s="9"/>
    </row>
    <row r="29" spans="2:15">
      <c r="B29" s="2">
        <f t="shared" si="0"/>
        <v>40021</v>
      </c>
      <c r="C29" s="2">
        <f t="shared" si="1"/>
        <v>40027</v>
      </c>
      <c r="E29" s="9"/>
      <c r="F29" s="9"/>
      <c r="G29" s="9"/>
      <c r="H29" s="9"/>
      <c r="I29" s="9"/>
      <c r="K29" s="9"/>
      <c r="L29" s="9"/>
      <c r="M29" s="9"/>
      <c r="N29" s="9"/>
      <c r="O29" s="9"/>
    </row>
    <row r="30" spans="2:15">
      <c r="B30" s="2">
        <f t="shared" si="0"/>
        <v>40028</v>
      </c>
      <c r="C30" s="2">
        <f t="shared" si="1"/>
        <v>40034</v>
      </c>
      <c r="E30" s="9"/>
      <c r="F30" s="9"/>
      <c r="G30" s="9"/>
      <c r="H30" s="9"/>
      <c r="I30" s="9"/>
      <c r="K30" s="9"/>
      <c r="L30" s="9"/>
      <c r="M30" s="9"/>
      <c r="N30" s="9"/>
      <c r="O30" s="9"/>
    </row>
    <row r="31" spans="2:15">
      <c r="B31" s="2">
        <f t="shared" si="0"/>
        <v>40035</v>
      </c>
      <c r="C31" s="2">
        <f t="shared" si="1"/>
        <v>40041</v>
      </c>
      <c r="E31" s="9"/>
      <c r="F31" s="9"/>
      <c r="G31" s="9"/>
      <c r="H31" s="9"/>
      <c r="I31" s="9"/>
      <c r="K31" s="9"/>
      <c r="L31" s="9"/>
      <c r="M31" s="9"/>
      <c r="N31" s="9"/>
      <c r="O31" s="9"/>
    </row>
    <row r="32" spans="2:15">
      <c r="B32" s="2">
        <f t="shared" si="0"/>
        <v>40042</v>
      </c>
      <c r="C32" s="2">
        <f t="shared" si="1"/>
        <v>40048</v>
      </c>
      <c r="E32" s="9"/>
      <c r="F32" s="9"/>
      <c r="G32" s="9"/>
      <c r="H32" s="9"/>
      <c r="I32" s="9"/>
      <c r="K32" s="9"/>
      <c r="L32" s="9"/>
      <c r="M32" s="9"/>
      <c r="N32" s="9"/>
      <c r="O32" s="9"/>
    </row>
    <row r="33" spans="2:15">
      <c r="B33" s="2">
        <f>B32+7</f>
        <v>40049</v>
      </c>
      <c r="C33" s="2">
        <f>B33+6</f>
        <v>40055</v>
      </c>
      <c r="E33" s="9"/>
      <c r="F33" s="9"/>
      <c r="G33" s="9"/>
      <c r="H33" s="9"/>
      <c r="I33" s="9"/>
      <c r="K33" s="9"/>
      <c r="L33" s="9"/>
      <c r="M33" s="9"/>
      <c r="N33" s="9"/>
      <c r="O33" s="9"/>
    </row>
    <row r="35" spans="2:15">
      <c r="B35" s="4" t="s">
        <v>14</v>
      </c>
      <c r="C35" s="5"/>
      <c r="E35" s="6">
        <f>SUM(E6:E33)</f>
        <v>43.5</v>
      </c>
      <c r="F35" s="6">
        <f>SUM(F6:F33)</f>
        <v>27.5</v>
      </c>
      <c r="G35" s="6">
        <f>SUM(G6:G33)</f>
        <v>80</v>
      </c>
      <c r="H35" s="6">
        <f>SUM(H6:H33)</f>
        <v>34</v>
      </c>
      <c r="I35" s="6">
        <f>SUM(I6:I33)</f>
        <v>52.75</v>
      </c>
      <c r="K35" s="6">
        <f>SUM(K6:K33)</f>
        <v>44.5</v>
      </c>
      <c r="L35" s="6">
        <f>SUM(L6:L33)</f>
        <v>63.5</v>
      </c>
      <c r="M35" s="6">
        <f>SUM(M6:M33)</f>
        <v>39</v>
      </c>
      <c r="N35" s="6">
        <f>SUM(N6:N33)</f>
        <v>12.5</v>
      </c>
      <c r="O35" s="6">
        <f>SUM(O6:O33)</f>
        <v>14.25</v>
      </c>
    </row>
    <row r="36" spans="2:15">
      <c r="B36" s="4" t="s">
        <v>12</v>
      </c>
      <c r="C36" s="5"/>
      <c r="E36" s="6">
        <f>SUM(E35:I35)</f>
        <v>237.75</v>
      </c>
      <c r="F36" s="7"/>
      <c r="G36" s="7"/>
      <c r="H36" s="7"/>
      <c r="I36" s="7"/>
      <c r="K36" s="6">
        <f>SUM(K35:O35)</f>
        <v>173.75</v>
      </c>
      <c r="L36" s="7"/>
      <c r="M36" s="7"/>
      <c r="N36" s="7"/>
      <c r="O36" s="7"/>
    </row>
    <row r="38" spans="2:15">
      <c r="B38" s="4" t="s">
        <v>13</v>
      </c>
      <c r="C38" s="5"/>
      <c r="E38" s="6">
        <f>E35+K35</f>
        <v>88</v>
      </c>
      <c r="F38" s="6">
        <f>F35+L35</f>
        <v>91</v>
      </c>
      <c r="G38" s="6">
        <f>G35+M35</f>
        <v>119</v>
      </c>
      <c r="H38" s="6">
        <f>H35+N35</f>
        <v>46.5</v>
      </c>
      <c r="I38" s="6">
        <f>I35+O35</f>
        <v>67</v>
      </c>
    </row>
    <row r="39" spans="2:15">
      <c r="B39" s="8" t="s">
        <v>11</v>
      </c>
      <c r="C39" s="5"/>
      <c r="E39" s="6">
        <f>SUM(E38:I38)</f>
        <v>411.5</v>
      </c>
    </row>
  </sheetData>
  <mergeCells count="3">
    <mergeCell ref="B4:C4"/>
    <mergeCell ref="E4:I4"/>
    <mergeCell ref="K4:O4"/>
  </mergeCells>
  <pageMargins left="0.47244094488188981" right="0.43307086614173229" top="0.62992125984251968" bottom="0.59055118110236227" header="0.31496062992125984" footer="0.31496062992125984"/>
  <pageSetup paperSize="9" scale="88" orientation="landscape" horizontalDpi="300" verticalDpi="300" r:id="rId1"/>
  <headerFooter>
    <oddFooter>&amp;L&amp;D / &amp;A&amp;R&amp;F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"/>
  <sheetViews>
    <sheetView view="pageBreakPreview" zoomScale="60" zoomScaleNormal="100" workbookViewId="0">
      <selection activeCell="N43" sqref="N43"/>
    </sheetView>
  </sheetViews>
  <sheetFormatPr defaultColWidth="11.42578125" defaultRowHeight="15"/>
  <sheetData/>
  <pageMargins left="0.70866141732283472" right="0.70866141732283472" top="0.78740157480314965" bottom="0.78740157480314965" header="0.31496062992125984" footer="0.31496062992125984"/>
  <pageSetup paperSize="9" scale="57" orientation="portrait" horizontalDpi="300" verticalDpi="300" r:id="rId1"/>
  <headerFooter>
    <oddFooter>&amp;L&amp;D / &amp;A&amp;R&amp;F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view="pageBreakPreview" zoomScale="60" zoomScaleNormal="85" workbookViewId="0">
      <selection activeCell="L2" sqref="L2"/>
    </sheetView>
  </sheetViews>
  <sheetFormatPr defaultColWidth="11.42578125" defaultRowHeight="15"/>
  <cols>
    <col min="12" max="12" width="11.42578125" customWidth="1"/>
  </cols>
  <sheetData/>
  <pageMargins left="0.51181102362204722" right="0.47244094488188981" top="0.62992125984251968" bottom="0.78740157480314965" header="0.31496062992125984" footer="0.31496062992125984"/>
  <pageSetup paperSize="9" orientation="landscape" horizontalDpi="300" verticalDpi="300" r:id="rId1"/>
  <headerFooter>
    <oddFooter>&amp;L&amp;D / &amp;A&amp;R&amp;F</oddFooter>
  </headerFooter>
  <rowBreaks count="1" manualBreakCount="1">
    <brk id="24" max="1638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B4:I43"/>
  <sheetViews>
    <sheetView workbookViewId="0">
      <selection sqref="A1:J44"/>
    </sheetView>
  </sheetViews>
  <sheetFormatPr defaultColWidth="11.42578125" defaultRowHeight="15"/>
  <cols>
    <col min="1" max="1" width="3.85546875" customWidth="1"/>
    <col min="5" max="5" width="14.85546875" customWidth="1"/>
    <col min="7" max="7" width="14.7109375" customWidth="1"/>
    <col min="10" max="10" width="4.140625" customWidth="1"/>
  </cols>
  <sheetData>
    <row r="4" spans="2:9">
      <c r="B4" s="14" t="s">
        <v>1</v>
      </c>
      <c r="C4" s="14"/>
      <c r="E4" s="3" t="s">
        <v>9</v>
      </c>
      <c r="G4" s="3" t="s">
        <v>10</v>
      </c>
      <c r="I4" s="3" t="s">
        <v>11</v>
      </c>
    </row>
    <row r="5" spans="2:9">
      <c r="B5" s="3" t="s">
        <v>2</v>
      </c>
      <c r="C5" s="3" t="s">
        <v>3</v>
      </c>
    </row>
    <row r="6" spans="2:9">
      <c r="B6" s="2">
        <v>39860</v>
      </c>
      <c r="C6" s="2">
        <f>B6+6</f>
        <v>39866</v>
      </c>
      <c r="E6" s="13">
        <f t="shared" ref="E6:E33" si="0">(C6-$C$38)*$C$41</f>
        <v>6.1538461538461533</v>
      </c>
      <c r="G6" s="13">
        <f>(C6-$C$38)*$C$41</f>
        <v>6.1538461538461533</v>
      </c>
      <c r="I6" s="13">
        <f>E6+G6</f>
        <v>12.307692307692307</v>
      </c>
    </row>
    <row r="7" spans="2:9">
      <c r="B7" s="2">
        <f>B6+7</f>
        <v>39867</v>
      </c>
      <c r="C7" s="2">
        <f>B7+6</f>
        <v>39873</v>
      </c>
      <c r="E7" s="13">
        <f t="shared" si="0"/>
        <v>13.333333333333332</v>
      </c>
      <c r="G7" s="13">
        <f t="shared" ref="G7:G33" si="1">(C7-$C$38)*$C$41</f>
        <v>13.333333333333332</v>
      </c>
      <c r="I7" s="13">
        <f t="shared" ref="I7:I33" si="2">E7+G7</f>
        <v>26.666666666666664</v>
      </c>
    </row>
    <row r="8" spans="2:9">
      <c r="B8" s="2">
        <f t="shared" ref="B8:B32" si="3">B7+7</f>
        <v>39874</v>
      </c>
      <c r="C8" s="2">
        <f t="shared" ref="C8:C32" si="4">B8+6</f>
        <v>39880</v>
      </c>
      <c r="E8" s="13">
        <f t="shared" si="0"/>
        <v>20.512820512820511</v>
      </c>
      <c r="G8" s="13">
        <f t="shared" si="1"/>
        <v>20.512820512820511</v>
      </c>
      <c r="I8" s="13">
        <f t="shared" si="2"/>
        <v>41.025641025641022</v>
      </c>
    </row>
    <row r="9" spans="2:9">
      <c r="B9" s="2">
        <f t="shared" si="3"/>
        <v>39881</v>
      </c>
      <c r="C9" s="2">
        <f t="shared" si="4"/>
        <v>39887</v>
      </c>
      <c r="E9" s="13">
        <f t="shared" si="0"/>
        <v>27.69230769230769</v>
      </c>
      <c r="G9" s="13">
        <f t="shared" si="1"/>
        <v>27.69230769230769</v>
      </c>
      <c r="I9" s="13">
        <f t="shared" si="2"/>
        <v>55.38461538461538</v>
      </c>
    </row>
    <row r="10" spans="2:9">
      <c r="B10" s="2">
        <f t="shared" si="3"/>
        <v>39888</v>
      </c>
      <c r="C10" s="2">
        <f t="shared" si="4"/>
        <v>39894</v>
      </c>
      <c r="E10" s="13">
        <f t="shared" si="0"/>
        <v>34.871794871794869</v>
      </c>
      <c r="G10" s="13">
        <f t="shared" si="1"/>
        <v>34.871794871794869</v>
      </c>
      <c r="I10" s="13">
        <f t="shared" si="2"/>
        <v>69.743589743589737</v>
      </c>
    </row>
    <row r="11" spans="2:9">
      <c r="B11" s="2">
        <f t="shared" si="3"/>
        <v>39895</v>
      </c>
      <c r="C11" s="2">
        <f t="shared" si="4"/>
        <v>39901</v>
      </c>
      <c r="E11" s="13">
        <f t="shared" si="0"/>
        <v>42.051282051282044</v>
      </c>
      <c r="G11" s="13">
        <f t="shared" si="1"/>
        <v>42.051282051282044</v>
      </c>
      <c r="I11" s="13">
        <f t="shared" si="2"/>
        <v>84.102564102564088</v>
      </c>
    </row>
    <row r="12" spans="2:9">
      <c r="B12" s="2">
        <f t="shared" si="3"/>
        <v>39902</v>
      </c>
      <c r="C12" s="2">
        <f t="shared" si="4"/>
        <v>39908</v>
      </c>
      <c r="E12" s="13">
        <f t="shared" si="0"/>
        <v>49.230769230769226</v>
      </c>
      <c r="G12" s="13">
        <f t="shared" si="1"/>
        <v>49.230769230769226</v>
      </c>
      <c r="I12" s="13">
        <f t="shared" si="2"/>
        <v>98.461538461538453</v>
      </c>
    </row>
    <row r="13" spans="2:9">
      <c r="B13" s="2">
        <f t="shared" si="3"/>
        <v>39909</v>
      </c>
      <c r="C13" s="2">
        <f t="shared" si="4"/>
        <v>39915</v>
      </c>
      <c r="E13" s="13">
        <f t="shared" si="0"/>
        <v>56.410256410256409</v>
      </c>
      <c r="G13" s="13">
        <f t="shared" si="1"/>
        <v>56.410256410256409</v>
      </c>
      <c r="I13" s="13">
        <f t="shared" si="2"/>
        <v>112.82051282051282</v>
      </c>
    </row>
    <row r="14" spans="2:9">
      <c r="B14" s="2">
        <f t="shared" si="3"/>
        <v>39916</v>
      </c>
      <c r="C14" s="2">
        <f t="shared" si="4"/>
        <v>39922</v>
      </c>
      <c r="E14" s="13">
        <f t="shared" si="0"/>
        <v>63.589743589743584</v>
      </c>
      <c r="G14" s="13">
        <f t="shared" si="1"/>
        <v>63.589743589743584</v>
      </c>
      <c r="I14" s="13">
        <f t="shared" si="2"/>
        <v>127.17948717948717</v>
      </c>
    </row>
    <row r="15" spans="2:9">
      <c r="B15" s="2">
        <f t="shared" si="3"/>
        <v>39923</v>
      </c>
      <c r="C15" s="2">
        <f t="shared" si="4"/>
        <v>39929</v>
      </c>
      <c r="E15" s="13">
        <f t="shared" si="0"/>
        <v>70.769230769230759</v>
      </c>
      <c r="G15" s="13">
        <f t="shared" si="1"/>
        <v>70.769230769230759</v>
      </c>
      <c r="I15" s="13">
        <f t="shared" si="2"/>
        <v>141.53846153846152</v>
      </c>
    </row>
    <row r="16" spans="2:9">
      <c r="B16" s="2">
        <f t="shared" si="3"/>
        <v>39930</v>
      </c>
      <c r="C16" s="2">
        <f t="shared" si="4"/>
        <v>39936</v>
      </c>
      <c r="E16" s="13">
        <f t="shared" si="0"/>
        <v>77.948717948717942</v>
      </c>
      <c r="G16" s="13">
        <f t="shared" si="1"/>
        <v>77.948717948717942</v>
      </c>
      <c r="I16" s="13">
        <f t="shared" si="2"/>
        <v>155.89743589743588</v>
      </c>
    </row>
    <row r="17" spans="2:9">
      <c r="B17" s="2">
        <f t="shared" si="3"/>
        <v>39937</v>
      </c>
      <c r="C17" s="2">
        <f t="shared" si="4"/>
        <v>39943</v>
      </c>
      <c r="E17" s="13">
        <f t="shared" si="0"/>
        <v>85.128205128205124</v>
      </c>
      <c r="G17" s="13">
        <f t="shared" si="1"/>
        <v>85.128205128205124</v>
      </c>
      <c r="I17" s="13">
        <f t="shared" si="2"/>
        <v>170.25641025641025</v>
      </c>
    </row>
    <row r="18" spans="2:9">
      <c r="B18" s="2">
        <f t="shared" si="3"/>
        <v>39944</v>
      </c>
      <c r="C18" s="2">
        <f t="shared" si="4"/>
        <v>39950</v>
      </c>
      <c r="E18" s="13">
        <f t="shared" si="0"/>
        <v>92.307692307692292</v>
      </c>
      <c r="G18" s="13">
        <f t="shared" si="1"/>
        <v>92.307692307692292</v>
      </c>
      <c r="I18" s="13">
        <f t="shared" si="2"/>
        <v>184.61538461538458</v>
      </c>
    </row>
    <row r="19" spans="2:9">
      <c r="B19" s="2">
        <f t="shared" si="3"/>
        <v>39951</v>
      </c>
      <c r="C19" s="2">
        <f t="shared" si="4"/>
        <v>39957</v>
      </c>
      <c r="E19" s="13">
        <f t="shared" si="0"/>
        <v>99.487179487179475</v>
      </c>
      <c r="G19" s="13">
        <f t="shared" si="1"/>
        <v>99.487179487179475</v>
      </c>
      <c r="I19" s="13">
        <f t="shared" si="2"/>
        <v>198.97435897435895</v>
      </c>
    </row>
    <row r="20" spans="2:9">
      <c r="B20" s="2">
        <f t="shared" si="3"/>
        <v>39958</v>
      </c>
      <c r="C20" s="2">
        <f t="shared" si="4"/>
        <v>39964</v>
      </c>
      <c r="E20" s="13">
        <f t="shared" si="0"/>
        <v>106.66666666666666</v>
      </c>
      <c r="G20" s="13">
        <f t="shared" si="1"/>
        <v>106.66666666666666</v>
      </c>
      <c r="I20" s="13">
        <f t="shared" si="2"/>
        <v>213.33333333333331</v>
      </c>
    </row>
    <row r="21" spans="2:9">
      <c r="B21" s="2">
        <f t="shared" si="3"/>
        <v>39965</v>
      </c>
      <c r="C21" s="2">
        <f t="shared" si="4"/>
        <v>39971</v>
      </c>
      <c r="E21" s="13">
        <f t="shared" si="0"/>
        <v>113.84615384615384</v>
      </c>
      <c r="G21" s="13">
        <f t="shared" si="1"/>
        <v>113.84615384615384</v>
      </c>
      <c r="I21" s="13">
        <f t="shared" si="2"/>
        <v>227.69230769230768</v>
      </c>
    </row>
    <row r="22" spans="2:9">
      <c r="B22" s="2">
        <f t="shared" si="3"/>
        <v>39972</v>
      </c>
      <c r="C22" s="2">
        <f t="shared" si="4"/>
        <v>39978</v>
      </c>
      <c r="E22" s="13">
        <f t="shared" si="0"/>
        <v>121.02564102564102</v>
      </c>
      <c r="G22" s="13">
        <f t="shared" si="1"/>
        <v>121.02564102564102</v>
      </c>
      <c r="I22" s="13">
        <f t="shared" si="2"/>
        <v>242.05128205128204</v>
      </c>
    </row>
    <row r="23" spans="2:9">
      <c r="B23" s="2">
        <f t="shared" si="3"/>
        <v>39979</v>
      </c>
      <c r="C23" s="2">
        <f t="shared" si="4"/>
        <v>39985</v>
      </c>
      <c r="E23" s="13">
        <f t="shared" si="0"/>
        <v>128.2051282051282</v>
      </c>
      <c r="G23" s="13">
        <f t="shared" si="1"/>
        <v>128.2051282051282</v>
      </c>
      <c r="I23" s="13">
        <f t="shared" si="2"/>
        <v>256.41025641025641</v>
      </c>
    </row>
    <row r="24" spans="2:9">
      <c r="B24" s="2">
        <f t="shared" si="3"/>
        <v>39986</v>
      </c>
      <c r="C24" s="2">
        <f t="shared" si="4"/>
        <v>39992</v>
      </c>
      <c r="E24" s="13">
        <f t="shared" si="0"/>
        <v>135.38461538461536</v>
      </c>
      <c r="G24" s="13">
        <f t="shared" si="1"/>
        <v>135.38461538461536</v>
      </c>
      <c r="I24" s="13">
        <f t="shared" si="2"/>
        <v>270.76923076923072</v>
      </c>
    </row>
    <row r="25" spans="2:9">
      <c r="B25" s="2">
        <f t="shared" si="3"/>
        <v>39993</v>
      </c>
      <c r="C25" s="2">
        <f t="shared" si="4"/>
        <v>39999</v>
      </c>
      <c r="E25" s="13">
        <f t="shared" si="0"/>
        <v>142.56410256410254</v>
      </c>
      <c r="G25" s="13">
        <f t="shared" si="1"/>
        <v>142.56410256410254</v>
      </c>
      <c r="I25" s="13">
        <f t="shared" si="2"/>
        <v>285.12820512820508</v>
      </c>
    </row>
    <row r="26" spans="2:9">
      <c r="B26" s="2">
        <f t="shared" si="3"/>
        <v>40000</v>
      </c>
      <c r="C26" s="2">
        <f t="shared" si="4"/>
        <v>40006</v>
      </c>
      <c r="E26" s="13">
        <f t="shared" si="0"/>
        <v>149.74358974358972</v>
      </c>
      <c r="G26" s="13">
        <f t="shared" si="1"/>
        <v>149.74358974358972</v>
      </c>
      <c r="I26" s="13">
        <f t="shared" si="2"/>
        <v>299.48717948717945</v>
      </c>
    </row>
    <row r="27" spans="2:9">
      <c r="B27" s="2">
        <f t="shared" si="3"/>
        <v>40007</v>
      </c>
      <c r="C27" s="2">
        <f t="shared" si="4"/>
        <v>40013</v>
      </c>
      <c r="E27" s="13">
        <f t="shared" si="0"/>
        <v>156.92307692307691</v>
      </c>
      <c r="G27" s="13">
        <f t="shared" si="1"/>
        <v>156.92307692307691</v>
      </c>
      <c r="I27" s="13">
        <f t="shared" si="2"/>
        <v>313.84615384615381</v>
      </c>
    </row>
    <row r="28" spans="2:9">
      <c r="B28" s="2">
        <f t="shared" si="3"/>
        <v>40014</v>
      </c>
      <c r="C28" s="2">
        <f t="shared" si="4"/>
        <v>40020</v>
      </c>
      <c r="E28" s="13">
        <f t="shared" si="0"/>
        <v>164.10256410256409</v>
      </c>
      <c r="G28" s="13">
        <f t="shared" si="1"/>
        <v>164.10256410256409</v>
      </c>
      <c r="I28" s="13">
        <f t="shared" si="2"/>
        <v>328.20512820512818</v>
      </c>
    </row>
    <row r="29" spans="2:9">
      <c r="B29" s="2">
        <f t="shared" si="3"/>
        <v>40021</v>
      </c>
      <c r="C29" s="2">
        <f t="shared" si="4"/>
        <v>40027</v>
      </c>
      <c r="E29" s="13">
        <f t="shared" si="0"/>
        <v>171.28205128205127</v>
      </c>
      <c r="G29" s="13">
        <f t="shared" si="1"/>
        <v>171.28205128205127</v>
      </c>
      <c r="I29" s="13">
        <f t="shared" si="2"/>
        <v>342.56410256410254</v>
      </c>
    </row>
    <row r="30" spans="2:9">
      <c r="B30" s="2">
        <f t="shared" si="3"/>
        <v>40028</v>
      </c>
      <c r="C30" s="2">
        <f t="shared" si="4"/>
        <v>40034</v>
      </c>
      <c r="E30" s="13">
        <f t="shared" si="0"/>
        <v>178.46153846153845</v>
      </c>
      <c r="G30" s="13">
        <f t="shared" si="1"/>
        <v>178.46153846153845</v>
      </c>
      <c r="I30" s="13">
        <f t="shared" si="2"/>
        <v>356.92307692307691</v>
      </c>
    </row>
    <row r="31" spans="2:9">
      <c r="B31" s="2">
        <f t="shared" si="3"/>
        <v>40035</v>
      </c>
      <c r="C31" s="2">
        <f t="shared" si="4"/>
        <v>40041</v>
      </c>
      <c r="E31" s="13">
        <f t="shared" si="0"/>
        <v>185.64102564102564</v>
      </c>
      <c r="G31" s="13">
        <f t="shared" si="1"/>
        <v>185.64102564102564</v>
      </c>
      <c r="I31" s="13">
        <f t="shared" si="2"/>
        <v>371.28205128205127</v>
      </c>
    </row>
    <row r="32" spans="2:9">
      <c r="B32" s="2">
        <f t="shared" si="3"/>
        <v>40042</v>
      </c>
      <c r="C32" s="2">
        <f t="shared" si="4"/>
        <v>40048</v>
      </c>
      <c r="E32" s="13">
        <f t="shared" si="0"/>
        <v>192.82051282051282</v>
      </c>
      <c r="G32" s="13">
        <f t="shared" si="1"/>
        <v>192.82051282051282</v>
      </c>
      <c r="I32" s="13">
        <f t="shared" si="2"/>
        <v>385.64102564102564</v>
      </c>
    </row>
    <row r="33" spans="2:9">
      <c r="B33" s="2">
        <f>B32+7</f>
        <v>40049</v>
      </c>
      <c r="C33" s="2">
        <f>B33+6</f>
        <v>40055</v>
      </c>
      <c r="E33" s="13">
        <f t="shared" si="0"/>
        <v>199.99999999999997</v>
      </c>
      <c r="G33" s="13">
        <f t="shared" si="1"/>
        <v>199.99999999999997</v>
      </c>
      <c r="I33" s="13">
        <f t="shared" si="2"/>
        <v>399.99999999999994</v>
      </c>
    </row>
    <row r="36" spans="2:9">
      <c r="B36" t="s">
        <v>18</v>
      </c>
      <c r="E36" s="12">
        <v>200</v>
      </c>
      <c r="G36" s="12">
        <v>200</v>
      </c>
    </row>
    <row r="38" spans="2:9">
      <c r="B38" t="s">
        <v>19</v>
      </c>
      <c r="C38" s="1">
        <f>B6</f>
        <v>39860</v>
      </c>
    </row>
    <row r="39" spans="2:9">
      <c r="B39" t="s">
        <v>20</v>
      </c>
      <c r="C39" s="1">
        <f>C33</f>
        <v>40055</v>
      </c>
    </row>
    <row r="41" spans="2:9">
      <c r="B41" t="s">
        <v>21</v>
      </c>
      <c r="C41">
        <f>E36/(C39-C38)</f>
        <v>1.0256410256410255</v>
      </c>
    </row>
    <row r="43" spans="2:9">
      <c r="B43" t="s">
        <v>22</v>
      </c>
    </row>
  </sheetData>
  <mergeCells count="1">
    <mergeCell ref="B4:C4"/>
  </mergeCells>
  <pageMargins left="0.70866141732283472" right="0.70866141732283472" top="0.78740157480314965" bottom="0.78740157480314965" header="0.31496062992125984" footer="0.31496062992125984"/>
  <pageSetup paperSize="9" scale="81" orientation="portrait" horizontalDpi="300" verticalDpi="300" r:id="rId1"/>
  <headerFooter>
    <oddFooter>&amp;L&amp;D / &amp;A&amp;R&amp;F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B2:AG36"/>
  <sheetViews>
    <sheetView view="pageBreakPreview" zoomScale="60" zoomScaleNormal="70" workbookViewId="0">
      <selection activeCell="H41" sqref="H41"/>
    </sheetView>
  </sheetViews>
  <sheetFormatPr defaultColWidth="11.42578125" defaultRowHeight="15"/>
  <cols>
    <col min="1" max="1" width="4.28515625" customWidth="1"/>
    <col min="2" max="3" width="12" bestFit="1" customWidth="1"/>
    <col min="4" max="4" width="3.85546875" customWidth="1"/>
    <col min="5" max="10" width="11.5703125" bestFit="1" customWidth="1"/>
    <col min="11" max="11" width="4.28515625" customWidth="1"/>
    <col min="12" max="17" width="11.5703125" bestFit="1" customWidth="1"/>
    <col min="18" max="18" width="4" customWidth="1"/>
    <col min="19" max="24" width="11.5703125" bestFit="1" customWidth="1"/>
    <col min="25" max="25" width="4" customWidth="1"/>
    <col min="26" max="26" width="11.5703125" bestFit="1" customWidth="1"/>
    <col min="33" max="33" width="35.7109375" bestFit="1" customWidth="1"/>
    <col min="34" max="34" width="3.7109375" customWidth="1"/>
  </cols>
  <sheetData>
    <row r="2" spans="2:33">
      <c r="B2" s="11" t="s">
        <v>15</v>
      </c>
    </row>
    <row r="4" spans="2:33">
      <c r="B4" s="14" t="s">
        <v>1</v>
      </c>
      <c r="C4" s="14"/>
      <c r="E4" s="14" t="s">
        <v>11</v>
      </c>
      <c r="F4" s="14"/>
      <c r="G4" s="14"/>
      <c r="H4" s="14"/>
      <c r="I4" s="14"/>
      <c r="J4" s="3"/>
      <c r="L4" s="14" t="s">
        <v>23</v>
      </c>
      <c r="M4" s="14"/>
      <c r="N4" s="14"/>
      <c r="O4" s="14"/>
      <c r="P4" s="14"/>
      <c r="Q4" s="3"/>
      <c r="S4" s="14" t="s">
        <v>16</v>
      </c>
      <c r="T4" s="14"/>
      <c r="U4" s="14"/>
      <c r="V4" s="14"/>
      <c r="W4" s="14"/>
      <c r="X4" s="3"/>
      <c r="Z4" s="14" t="s">
        <v>17</v>
      </c>
      <c r="AA4" s="14"/>
      <c r="AB4" s="14"/>
      <c r="AC4" s="14"/>
      <c r="AD4" s="14"/>
      <c r="AE4" s="3"/>
      <c r="AG4" s="3" t="s">
        <v>25</v>
      </c>
    </row>
    <row r="5" spans="2:33">
      <c r="B5" s="3" t="s">
        <v>2</v>
      </c>
      <c r="C5" s="3" t="s">
        <v>3</v>
      </c>
      <c r="E5" s="3" t="s">
        <v>4</v>
      </c>
      <c r="F5" s="3" t="s">
        <v>5</v>
      </c>
      <c r="G5" s="3" t="s">
        <v>6</v>
      </c>
      <c r="H5" s="3" t="s">
        <v>7</v>
      </c>
      <c r="I5" s="3" t="s">
        <v>8</v>
      </c>
      <c r="J5" s="3" t="s">
        <v>24</v>
      </c>
      <c r="L5" s="3" t="s">
        <v>4</v>
      </c>
      <c r="M5" s="3" t="s">
        <v>5</v>
      </c>
      <c r="N5" s="3" t="s">
        <v>6</v>
      </c>
      <c r="O5" s="3" t="s">
        <v>7</v>
      </c>
      <c r="P5" s="3" t="s">
        <v>8</v>
      </c>
      <c r="Q5" s="3" t="s">
        <v>24</v>
      </c>
      <c r="S5" s="3" t="s">
        <v>4</v>
      </c>
      <c r="T5" s="3" t="s">
        <v>5</v>
      </c>
      <c r="U5" s="3" t="s">
        <v>6</v>
      </c>
      <c r="V5" s="3" t="s">
        <v>7</v>
      </c>
      <c r="W5" s="3" t="s">
        <v>8</v>
      </c>
      <c r="X5" s="3" t="s">
        <v>24</v>
      </c>
      <c r="Z5" s="3" t="s">
        <v>4</v>
      </c>
      <c r="AA5" s="3" t="s">
        <v>5</v>
      </c>
      <c r="AB5" s="3" t="s">
        <v>6</v>
      </c>
      <c r="AC5" s="3" t="s">
        <v>7</v>
      </c>
      <c r="AD5" s="3" t="s">
        <v>8</v>
      </c>
      <c r="AE5" s="3" t="s">
        <v>24</v>
      </c>
      <c r="AG5" s="10"/>
    </row>
    <row r="6" spans="2:33">
      <c r="B6" s="2">
        <v>39860</v>
      </c>
      <c r="C6" s="2">
        <f>B6+6</f>
        <v>39866</v>
      </c>
      <c r="E6" s="10">
        <f>Eingabedaten!E6+Eingabedaten!K6</f>
        <v>10</v>
      </c>
      <c r="F6" s="10">
        <f>Eingabedaten!F6+Eingabedaten!L6</f>
        <v>0</v>
      </c>
      <c r="G6" s="10">
        <f>Eingabedaten!G6+Eingabedaten!M6</f>
        <v>0</v>
      </c>
      <c r="H6" s="10">
        <f>Eingabedaten!H6+Eingabedaten!N6</f>
        <v>0</v>
      </c>
      <c r="I6" s="10">
        <f>Eingabedaten!I6+Eingabedaten!O6</f>
        <v>2</v>
      </c>
      <c r="J6" s="10">
        <f>SUM(E6:I6)</f>
        <v>12</v>
      </c>
      <c r="L6" s="10">
        <f t="shared" ref="L6:L33" si="0">E6</f>
        <v>10</v>
      </c>
      <c r="M6" s="10">
        <f t="shared" ref="M6:M33" si="1">F6+L6</f>
        <v>10</v>
      </c>
      <c r="N6" s="10">
        <f t="shared" ref="N6:N33" si="2">G6+M6</f>
        <v>10</v>
      </c>
      <c r="O6" s="10">
        <f t="shared" ref="O6:O33" si="3">H6+N6</f>
        <v>10</v>
      </c>
      <c r="P6" s="10">
        <f t="shared" ref="P6:P33" si="4">I6+O6</f>
        <v>12</v>
      </c>
      <c r="Q6" s="10">
        <f>SUM(L6:P6)</f>
        <v>52</v>
      </c>
      <c r="S6" s="10">
        <f>Eingabedaten!E6</f>
        <v>5</v>
      </c>
      <c r="T6" s="10">
        <f>Eingabedaten!F6</f>
        <v>0</v>
      </c>
      <c r="U6" s="10">
        <f>Eingabedaten!G6</f>
        <v>0</v>
      </c>
      <c r="V6" s="10">
        <f>Eingabedaten!H6</f>
        <v>0</v>
      </c>
      <c r="W6" s="10">
        <f>Eingabedaten!I6</f>
        <v>2</v>
      </c>
      <c r="X6" s="10">
        <f>SUM(S6:W6)</f>
        <v>7</v>
      </c>
      <c r="Z6" s="10">
        <f>Eingabedaten!K6</f>
        <v>5</v>
      </c>
      <c r="AA6" s="10">
        <f>Eingabedaten!L6</f>
        <v>0</v>
      </c>
      <c r="AB6" s="10">
        <f>Eingabedaten!M6</f>
        <v>0</v>
      </c>
      <c r="AC6" s="10">
        <f>Eingabedaten!N6</f>
        <v>0</v>
      </c>
      <c r="AD6" s="10">
        <f>Eingabedaten!O6</f>
        <v>0</v>
      </c>
      <c r="AE6" s="10">
        <f>SUM(Z6:AD6)</f>
        <v>5</v>
      </c>
      <c r="AG6" s="10">
        <f>X6+AE6</f>
        <v>12</v>
      </c>
    </row>
    <row r="7" spans="2:33">
      <c r="B7" s="2">
        <f>B6+7</f>
        <v>39867</v>
      </c>
      <c r="C7" s="2">
        <f>B7+6</f>
        <v>39873</v>
      </c>
      <c r="E7" s="10">
        <f>Eingabedaten!E7+Eingabedaten!K7</f>
        <v>4</v>
      </c>
      <c r="F7" s="10">
        <f>Eingabedaten!F7+Eingabedaten!L7</f>
        <v>0</v>
      </c>
      <c r="G7" s="10">
        <f>Eingabedaten!G7+Eingabedaten!M7</f>
        <v>0</v>
      </c>
      <c r="H7" s="10">
        <f>Eingabedaten!H7+Eingabedaten!N7</f>
        <v>0</v>
      </c>
      <c r="I7" s="10">
        <f>Eingabedaten!I7+Eingabedaten!O7</f>
        <v>0</v>
      </c>
      <c r="J7" s="10">
        <f t="shared" ref="J7:J33" si="5">SUM(E7:I7)</f>
        <v>4</v>
      </c>
      <c r="L7" s="10">
        <f t="shared" si="0"/>
        <v>4</v>
      </c>
      <c r="M7" s="10">
        <f t="shared" si="1"/>
        <v>4</v>
      </c>
      <c r="N7" s="10">
        <f t="shared" si="2"/>
        <v>4</v>
      </c>
      <c r="O7" s="10">
        <f t="shared" si="3"/>
        <v>4</v>
      </c>
      <c r="P7" s="10">
        <f t="shared" si="4"/>
        <v>4</v>
      </c>
      <c r="Q7" s="10">
        <f t="shared" ref="Q7:Q33" si="6">SUM(L7:P7)</f>
        <v>20</v>
      </c>
      <c r="S7" s="10">
        <f>Eingabedaten!E7+'Eingabedaten (berechnet)'!S6</f>
        <v>7</v>
      </c>
      <c r="T7" s="10">
        <f>Eingabedaten!F7+'Eingabedaten (berechnet)'!T6</f>
        <v>0</v>
      </c>
      <c r="U7" s="10">
        <f>Eingabedaten!G7+'Eingabedaten (berechnet)'!U6</f>
        <v>0</v>
      </c>
      <c r="V7" s="10">
        <f>Eingabedaten!H7+'Eingabedaten (berechnet)'!V6</f>
        <v>0</v>
      </c>
      <c r="W7" s="10">
        <f>Eingabedaten!I7+'Eingabedaten (berechnet)'!W6</f>
        <v>2</v>
      </c>
      <c r="X7" s="10">
        <f t="shared" ref="X7:X33" si="7">SUM(S7:W7)</f>
        <v>9</v>
      </c>
      <c r="Z7" s="10">
        <f>Z6+Eingabedaten!K7</f>
        <v>7</v>
      </c>
      <c r="AA7" s="10">
        <f>AA6+Eingabedaten!L7</f>
        <v>0</v>
      </c>
      <c r="AB7" s="10">
        <f>AB6+Eingabedaten!M7</f>
        <v>0</v>
      </c>
      <c r="AC7" s="10">
        <f>AC6+Eingabedaten!N7</f>
        <v>0</v>
      </c>
      <c r="AD7" s="10">
        <f>AD6+Eingabedaten!O7</f>
        <v>0</v>
      </c>
      <c r="AE7" s="10">
        <f t="shared" ref="AE7:AE33" si="8">SUM(Z7:AD7)</f>
        <v>7</v>
      </c>
      <c r="AG7" s="10">
        <f t="shared" ref="AG7:AG33" si="9">X7+AE7</f>
        <v>16</v>
      </c>
    </row>
    <row r="8" spans="2:33">
      <c r="B8" s="2">
        <f t="shared" ref="B8:B32" si="10">B7+7</f>
        <v>39874</v>
      </c>
      <c r="C8" s="2">
        <f t="shared" ref="C8:C32" si="11">B8+6</f>
        <v>39880</v>
      </c>
      <c r="E8" s="10">
        <f>Eingabedaten!E8+Eingabedaten!K8</f>
        <v>12</v>
      </c>
      <c r="F8" s="10">
        <f>Eingabedaten!F8+Eingabedaten!L8</f>
        <v>0</v>
      </c>
      <c r="G8" s="10">
        <f>Eingabedaten!G8+Eingabedaten!M8</f>
        <v>0</v>
      </c>
      <c r="H8" s="10">
        <f>Eingabedaten!H8+Eingabedaten!N8</f>
        <v>0</v>
      </c>
      <c r="I8" s="10">
        <f>Eingabedaten!I8+Eingabedaten!O8</f>
        <v>0</v>
      </c>
      <c r="J8" s="10">
        <f t="shared" si="5"/>
        <v>12</v>
      </c>
      <c r="L8" s="10">
        <f t="shared" si="0"/>
        <v>12</v>
      </c>
      <c r="M8" s="10">
        <f t="shared" si="1"/>
        <v>12</v>
      </c>
      <c r="N8" s="10">
        <f t="shared" si="2"/>
        <v>12</v>
      </c>
      <c r="O8" s="10">
        <f t="shared" si="3"/>
        <v>12</v>
      </c>
      <c r="P8" s="10">
        <f t="shared" si="4"/>
        <v>12</v>
      </c>
      <c r="Q8" s="10">
        <f t="shared" si="6"/>
        <v>60</v>
      </c>
      <c r="S8" s="10">
        <f>Eingabedaten!E8+'Eingabedaten (berechnet)'!S7</f>
        <v>12.75</v>
      </c>
      <c r="T8" s="10">
        <f>Eingabedaten!F8+'Eingabedaten (berechnet)'!T7</f>
        <v>0</v>
      </c>
      <c r="U8" s="10">
        <f>Eingabedaten!G8+'Eingabedaten (berechnet)'!U7</f>
        <v>0</v>
      </c>
      <c r="V8" s="10">
        <f>Eingabedaten!H8+'Eingabedaten (berechnet)'!V7</f>
        <v>0</v>
      </c>
      <c r="W8" s="10">
        <f>Eingabedaten!I8+'Eingabedaten (berechnet)'!W7</f>
        <v>2</v>
      </c>
      <c r="X8" s="10">
        <f t="shared" si="7"/>
        <v>14.75</v>
      </c>
      <c r="Z8" s="10">
        <f>Z7+Eingabedaten!K8</f>
        <v>13.25</v>
      </c>
      <c r="AA8" s="10">
        <f>AA7+Eingabedaten!L8</f>
        <v>0</v>
      </c>
      <c r="AB8" s="10">
        <f>AB7+Eingabedaten!M8</f>
        <v>0</v>
      </c>
      <c r="AC8" s="10">
        <f>AC7+Eingabedaten!N8</f>
        <v>0</v>
      </c>
      <c r="AD8" s="10">
        <f>AD7+Eingabedaten!O8</f>
        <v>0</v>
      </c>
      <c r="AE8" s="10">
        <f t="shared" si="8"/>
        <v>13.25</v>
      </c>
      <c r="AG8" s="10">
        <f t="shared" si="9"/>
        <v>28</v>
      </c>
    </row>
    <row r="9" spans="2:33">
      <c r="B9" s="2">
        <f t="shared" si="10"/>
        <v>39881</v>
      </c>
      <c r="C9" s="2">
        <f t="shared" si="11"/>
        <v>39887</v>
      </c>
      <c r="E9" s="10">
        <f>Eingabedaten!E9+Eingabedaten!K9</f>
        <v>14</v>
      </c>
      <c r="F9" s="10">
        <f>Eingabedaten!F9+Eingabedaten!L9</f>
        <v>0</v>
      </c>
      <c r="G9" s="10">
        <f>Eingabedaten!G9+Eingabedaten!M9</f>
        <v>0</v>
      </c>
      <c r="H9" s="10">
        <f>Eingabedaten!H9+Eingabedaten!N9</f>
        <v>0</v>
      </c>
      <c r="I9" s="10">
        <f>Eingabedaten!I9+Eingabedaten!O9</f>
        <v>0</v>
      </c>
      <c r="J9" s="10">
        <f t="shared" si="5"/>
        <v>14</v>
      </c>
      <c r="L9" s="10">
        <f t="shared" si="0"/>
        <v>14</v>
      </c>
      <c r="M9" s="10">
        <f t="shared" si="1"/>
        <v>14</v>
      </c>
      <c r="N9" s="10">
        <f t="shared" si="2"/>
        <v>14</v>
      </c>
      <c r="O9" s="10">
        <f t="shared" si="3"/>
        <v>14</v>
      </c>
      <c r="P9" s="10">
        <f t="shared" si="4"/>
        <v>14</v>
      </c>
      <c r="Q9" s="10">
        <f t="shared" si="6"/>
        <v>70</v>
      </c>
      <c r="S9" s="10">
        <f>Eingabedaten!E9+'Eingabedaten (berechnet)'!S8</f>
        <v>20.75</v>
      </c>
      <c r="T9" s="10">
        <f>Eingabedaten!F9+'Eingabedaten (berechnet)'!T8</f>
        <v>0</v>
      </c>
      <c r="U9" s="10">
        <f>Eingabedaten!G9+'Eingabedaten (berechnet)'!U8</f>
        <v>0</v>
      </c>
      <c r="V9" s="10">
        <f>Eingabedaten!H9+'Eingabedaten (berechnet)'!V8</f>
        <v>0</v>
      </c>
      <c r="W9" s="10">
        <f>Eingabedaten!I9+'Eingabedaten (berechnet)'!W8</f>
        <v>2</v>
      </c>
      <c r="X9" s="10">
        <f t="shared" si="7"/>
        <v>22.75</v>
      </c>
      <c r="Z9" s="10">
        <f>Z8+Eingabedaten!K9</f>
        <v>19.25</v>
      </c>
      <c r="AA9" s="10">
        <f>AA8+Eingabedaten!L9</f>
        <v>0</v>
      </c>
      <c r="AB9" s="10">
        <f>AB8+Eingabedaten!M9</f>
        <v>0</v>
      </c>
      <c r="AC9" s="10">
        <f>AC8+Eingabedaten!N9</f>
        <v>0</v>
      </c>
      <c r="AD9" s="10">
        <f>AD8+Eingabedaten!O9</f>
        <v>0</v>
      </c>
      <c r="AE9" s="10">
        <f t="shared" si="8"/>
        <v>19.25</v>
      </c>
      <c r="AG9" s="10">
        <f t="shared" si="9"/>
        <v>42</v>
      </c>
    </row>
    <row r="10" spans="2:33">
      <c r="B10" s="2">
        <f t="shared" si="10"/>
        <v>39888</v>
      </c>
      <c r="C10" s="2">
        <f t="shared" si="11"/>
        <v>39894</v>
      </c>
      <c r="E10" s="10">
        <f>Eingabedaten!E10+Eingabedaten!K10</f>
        <v>10.5</v>
      </c>
      <c r="F10" s="10">
        <f>Eingabedaten!F10+Eingabedaten!L10</f>
        <v>0</v>
      </c>
      <c r="G10" s="10">
        <f>Eingabedaten!G10+Eingabedaten!M10</f>
        <v>0</v>
      </c>
      <c r="H10" s="10">
        <f>Eingabedaten!H10+Eingabedaten!N10</f>
        <v>0</v>
      </c>
      <c r="I10" s="10">
        <f>Eingabedaten!I10+Eingabedaten!O10</f>
        <v>1</v>
      </c>
      <c r="J10" s="10">
        <f t="shared" si="5"/>
        <v>11.5</v>
      </c>
      <c r="L10" s="10">
        <f t="shared" si="0"/>
        <v>10.5</v>
      </c>
      <c r="M10" s="10">
        <f t="shared" si="1"/>
        <v>10.5</v>
      </c>
      <c r="N10" s="10">
        <f t="shared" si="2"/>
        <v>10.5</v>
      </c>
      <c r="O10" s="10">
        <f t="shared" si="3"/>
        <v>10.5</v>
      </c>
      <c r="P10" s="10">
        <f t="shared" si="4"/>
        <v>11.5</v>
      </c>
      <c r="Q10" s="10">
        <f t="shared" si="6"/>
        <v>53.5</v>
      </c>
      <c r="S10" s="10">
        <f>Eingabedaten!E10+'Eingabedaten (berechnet)'!S9</f>
        <v>25.5</v>
      </c>
      <c r="T10" s="10">
        <f>Eingabedaten!F10+'Eingabedaten (berechnet)'!T9</f>
        <v>0</v>
      </c>
      <c r="U10" s="10">
        <f>Eingabedaten!G10+'Eingabedaten (berechnet)'!U9</f>
        <v>0</v>
      </c>
      <c r="V10" s="10">
        <f>Eingabedaten!H10+'Eingabedaten (berechnet)'!V9</f>
        <v>0</v>
      </c>
      <c r="W10" s="10">
        <f>Eingabedaten!I10+'Eingabedaten (berechnet)'!W9</f>
        <v>3</v>
      </c>
      <c r="X10" s="10">
        <f t="shared" si="7"/>
        <v>28.5</v>
      </c>
      <c r="Z10" s="10">
        <f>Z9+Eingabedaten!K10</f>
        <v>25</v>
      </c>
      <c r="AA10" s="10">
        <f>AA9+Eingabedaten!L10</f>
        <v>0</v>
      </c>
      <c r="AB10" s="10">
        <f>AB9+Eingabedaten!M10</f>
        <v>0</v>
      </c>
      <c r="AC10" s="10">
        <f>AC9+Eingabedaten!N10</f>
        <v>0</v>
      </c>
      <c r="AD10" s="10">
        <f>AD9+Eingabedaten!O10</f>
        <v>0</v>
      </c>
      <c r="AE10" s="10">
        <f t="shared" si="8"/>
        <v>25</v>
      </c>
      <c r="AG10" s="10">
        <f t="shared" si="9"/>
        <v>53.5</v>
      </c>
    </row>
    <row r="11" spans="2:33">
      <c r="B11" s="2">
        <f t="shared" si="10"/>
        <v>39895</v>
      </c>
      <c r="C11" s="2">
        <f t="shared" si="11"/>
        <v>39901</v>
      </c>
      <c r="E11" s="10">
        <f>Eingabedaten!E11+Eingabedaten!K11</f>
        <v>15</v>
      </c>
      <c r="F11" s="10">
        <f>Eingabedaten!F11+Eingabedaten!L11</f>
        <v>0</v>
      </c>
      <c r="G11" s="10">
        <f>Eingabedaten!G11+Eingabedaten!M11</f>
        <v>0</v>
      </c>
      <c r="H11" s="10">
        <f>Eingabedaten!H11+Eingabedaten!N11</f>
        <v>0</v>
      </c>
      <c r="I11" s="10">
        <f>Eingabedaten!I11+Eingabedaten!O11</f>
        <v>1</v>
      </c>
      <c r="J11" s="10">
        <f t="shared" si="5"/>
        <v>16</v>
      </c>
      <c r="L11" s="10">
        <f t="shared" si="0"/>
        <v>15</v>
      </c>
      <c r="M11" s="10">
        <f t="shared" si="1"/>
        <v>15</v>
      </c>
      <c r="N11" s="10">
        <f t="shared" si="2"/>
        <v>15</v>
      </c>
      <c r="O11" s="10">
        <f t="shared" si="3"/>
        <v>15</v>
      </c>
      <c r="P11" s="10">
        <f t="shared" si="4"/>
        <v>16</v>
      </c>
      <c r="Q11" s="10">
        <f t="shared" si="6"/>
        <v>76</v>
      </c>
      <c r="S11" s="10">
        <f>Eingabedaten!E11+'Eingabedaten (berechnet)'!S10</f>
        <v>31</v>
      </c>
      <c r="T11" s="10">
        <f>Eingabedaten!F11+'Eingabedaten (berechnet)'!T10</f>
        <v>0</v>
      </c>
      <c r="U11" s="10">
        <f>Eingabedaten!G11+'Eingabedaten (berechnet)'!U10</f>
        <v>0</v>
      </c>
      <c r="V11" s="10">
        <f>Eingabedaten!H11+'Eingabedaten (berechnet)'!V10</f>
        <v>0</v>
      </c>
      <c r="W11" s="10">
        <f>Eingabedaten!I11+'Eingabedaten (berechnet)'!W10</f>
        <v>4</v>
      </c>
      <c r="X11" s="10">
        <f t="shared" si="7"/>
        <v>35</v>
      </c>
      <c r="Z11" s="10">
        <f>Z10+Eingabedaten!K11</f>
        <v>34.5</v>
      </c>
      <c r="AA11" s="10">
        <f>AA10+Eingabedaten!L11</f>
        <v>0</v>
      </c>
      <c r="AB11" s="10">
        <f>AB10+Eingabedaten!M11</f>
        <v>0</v>
      </c>
      <c r="AC11" s="10">
        <f>AC10+Eingabedaten!N11</f>
        <v>0</v>
      </c>
      <c r="AD11" s="10">
        <f>AD10+Eingabedaten!O11</f>
        <v>0</v>
      </c>
      <c r="AE11" s="10">
        <f t="shared" si="8"/>
        <v>34.5</v>
      </c>
      <c r="AG11" s="10">
        <f t="shared" si="9"/>
        <v>69.5</v>
      </c>
    </row>
    <row r="12" spans="2:33">
      <c r="B12" s="2">
        <f t="shared" si="10"/>
        <v>39902</v>
      </c>
      <c r="C12" s="2">
        <f t="shared" si="11"/>
        <v>39908</v>
      </c>
      <c r="E12" s="10">
        <f>Eingabedaten!E12+Eingabedaten!K12</f>
        <v>10</v>
      </c>
      <c r="F12" s="10">
        <f>Eingabedaten!F12+Eingabedaten!L12</f>
        <v>0</v>
      </c>
      <c r="G12" s="10">
        <f>Eingabedaten!G12+Eingabedaten!M12</f>
        <v>0</v>
      </c>
      <c r="H12" s="10">
        <f>Eingabedaten!H12+Eingabedaten!N12</f>
        <v>0</v>
      </c>
      <c r="I12" s="10">
        <f>Eingabedaten!I12+Eingabedaten!O12</f>
        <v>6.75</v>
      </c>
      <c r="J12" s="10">
        <f t="shared" si="5"/>
        <v>16.75</v>
      </c>
      <c r="L12" s="10">
        <f t="shared" si="0"/>
        <v>10</v>
      </c>
      <c r="M12" s="10">
        <f t="shared" si="1"/>
        <v>10</v>
      </c>
      <c r="N12" s="10">
        <f t="shared" si="2"/>
        <v>10</v>
      </c>
      <c r="O12" s="10">
        <f t="shared" si="3"/>
        <v>10</v>
      </c>
      <c r="P12" s="10">
        <f t="shared" si="4"/>
        <v>16.75</v>
      </c>
      <c r="Q12" s="10">
        <f t="shared" si="6"/>
        <v>56.75</v>
      </c>
      <c r="S12" s="10">
        <f>Eingabedaten!E12+'Eingabedaten (berechnet)'!S11</f>
        <v>34.5</v>
      </c>
      <c r="T12" s="10">
        <f>Eingabedaten!F12+'Eingabedaten (berechnet)'!T11</f>
        <v>0</v>
      </c>
      <c r="U12" s="10">
        <f>Eingabedaten!G12+'Eingabedaten (berechnet)'!U11</f>
        <v>0</v>
      </c>
      <c r="V12" s="10">
        <f>Eingabedaten!H12+'Eingabedaten (berechnet)'!V11</f>
        <v>0</v>
      </c>
      <c r="W12" s="10">
        <f>Eingabedaten!I12+'Eingabedaten (berechnet)'!W11</f>
        <v>7.75</v>
      </c>
      <c r="X12" s="10">
        <f t="shared" si="7"/>
        <v>42.25</v>
      </c>
      <c r="Z12" s="10">
        <f>Z11+Eingabedaten!K12</f>
        <v>41</v>
      </c>
      <c r="AA12" s="10">
        <f>AA11+Eingabedaten!L12</f>
        <v>0</v>
      </c>
      <c r="AB12" s="10">
        <f>AB11+Eingabedaten!M12</f>
        <v>0</v>
      </c>
      <c r="AC12" s="10">
        <f>AC11+Eingabedaten!N12</f>
        <v>0</v>
      </c>
      <c r="AD12" s="10">
        <f>AD11+Eingabedaten!O12</f>
        <v>3</v>
      </c>
      <c r="AE12" s="10">
        <f t="shared" si="8"/>
        <v>44</v>
      </c>
      <c r="AG12" s="10">
        <f t="shared" si="9"/>
        <v>86.25</v>
      </c>
    </row>
    <row r="13" spans="2:33">
      <c r="B13" s="2">
        <f t="shared" si="10"/>
        <v>39909</v>
      </c>
      <c r="C13" s="2">
        <f t="shared" si="11"/>
        <v>39915</v>
      </c>
      <c r="E13" s="10">
        <f>Eingabedaten!E13+Eingabedaten!K13</f>
        <v>5</v>
      </c>
      <c r="F13" s="10">
        <f>Eingabedaten!F13+Eingabedaten!L13</f>
        <v>0</v>
      </c>
      <c r="G13" s="10">
        <f>Eingabedaten!G13+Eingabedaten!M13</f>
        <v>0</v>
      </c>
      <c r="H13" s="10">
        <f>Eingabedaten!H13+Eingabedaten!N13</f>
        <v>0</v>
      </c>
      <c r="I13" s="10">
        <f>Eingabedaten!I13+Eingabedaten!O13</f>
        <v>5.5</v>
      </c>
      <c r="J13" s="10">
        <f t="shared" si="5"/>
        <v>10.5</v>
      </c>
      <c r="L13" s="10">
        <f t="shared" si="0"/>
        <v>5</v>
      </c>
      <c r="M13" s="10">
        <f t="shared" si="1"/>
        <v>5</v>
      </c>
      <c r="N13" s="10">
        <f t="shared" si="2"/>
        <v>5</v>
      </c>
      <c r="O13" s="10">
        <f t="shared" si="3"/>
        <v>5</v>
      </c>
      <c r="P13" s="10">
        <f t="shared" si="4"/>
        <v>10.5</v>
      </c>
      <c r="Q13" s="10">
        <f t="shared" si="6"/>
        <v>30.5</v>
      </c>
      <c r="S13" s="10">
        <f>Eingabedaten!E13+'Eingabedaten (berechnet)'!S12</f>
        <v>39.5</v>
      </c>
      <c r="T13" s="10">
        <f>Eingabedaten!F13+'Eingabedaten (berechnet)'!T12</f>
        <v>0</v>
      </c>
      <c r="U13" s="10">
        <f>Eingabedaten!G13+'Eingabedaten (berechnet)'!U12</f>
        <v>0</v>
      </c>
      <c r="V13" s="10">
        <f>Eingabedaten!H13+'Eingabedaten (berechnet)'!V12</f>
        <v>0</v>
      </c>
      <c r="W13" s="10">
        <f>Eingabedaten!I13+'Eingabedaten (berechnet)'!W12</f>
        <v>11.75</v>
      </c>
      <c r="X13" s="10">
        <f t="shared" si="7"/>
        <v>51.25</v>
      </c>
      <c r="Z13" s="10">
        <f>Z12+Eingabedaten!K13</f>
        <v>41</v>
      </c>
      <c r="AA13" s="10">
        <f>AA12+Eingabedaten!L13</f>
        <v>0</v>
      </c>
      <c r="AB13" s="10">
        <f>AB12+Eingabedaten!M13</f>
        <v>0</v>
      </c>
      <c r="AC13" s="10">
        <f>AC12+Eingabedaten!N13</f>
        <v>0</v>
      </c>
      <c r="AD13" s="10">
        <f>AD12+Eingabedaten!O13</f>
        <v>4.5</v>
      </c>
      <c r="AE13" s="10">
        <f t="shared" si="8"/>
        <v>45.5</v>
      </c>
      <c r="AG13" s="10">
        <f t="shared" si="9"/>
        <v>96.75</v>
      </c>
    </row>
    <row r="14" spans="2:33">
      <c r="B14" s="2">
        <f t="shared" si="10"/>
        <v>39916</v>
      </c>
      <c r="C14" s="2">
        <f t="shared" si="11"/>
        <v>39922</v>
      </c>
      <c r="E14" s="10">
        <f>Eingabedaten!E14+Eingabedaten!K14</f>
        <v>0</v>
      </c>
      <c r="F14" s="10">
        <f>Eingabedaten!F14+Eingabedaten!L14</f>
        <v>0</v>
      </c>
      <c r="G14" s="10">
        <f>Eingabedaten!G14+Eingabedaten!M14</f>
        <v>0</v>
      </c>
      <c r="H14" s="10">
        <f>Eingabedaten!H14+Eingabedaten!N14</f>
        <v>0</v>
      </c>
      <c r="I14" s="10">
        <f>Eingabedaten!I14+Eingabedaten!O14</f>
        <v>0</v>
      </c>
      <c r="J14" s="10">
        <f t="shared" si="5"/>
        <v>0</v>
      </c>
      <c r="L14" s="10">
        <f t="shared" si="0"/>
        <v>0</v>
      </c>
      <c r="M14" s="10">
        <f t="shared" si="1"/>
        <v>0</v>
      </c>
      <c r="N14" s="10">
        <f t="shared" si="2"/>
        <v>0</v>
      </c>
      <c r="O14" s="10">
        <f t="shared" si="3"/>
        <v>0</v>
      </c>
      <c r="P14" s="10">
        <f t="shared" si="4"/>
        <v>0</v>
      </c>
      <c r="Q14" s="10">
        <f t="shared" si="6"/>
        <v>0</v>
      </c>
      <c r="S14" s="10">
        <f>Eingabedaten!E14+'Eingabedaten (berechnet)'!S13</f>
        <v>39.5</v>
      </c>
      <c r="T14" s="10">
        <f>Eingabedaten!F14+'Eingabedaten (berechnet)'!T13</f>
        <v>0</v>
      </c>
      <c r="U14" s="10">
        <f>Eingabedaten!G14+'Eingabedaten (berechnet)'!U13</f>
        <v>0</v>
      </c>
      <c r="V14" s="10">
        <f>Eingabedaten!H14+'Eingabedaten (berechnet)'!V13</f>
        <v>0</v>
      </c>
      <c r="W14" s="10">
        <f>Eingabedaten!I14+'Eingabedaten (berechnet)'!W13</f>
        <v>11.75</v>
      </c>
      <c r="X14" s="10">
        <f t="shared" si="7"/>
        <v>51.25</v>
      </c>
      <c r="Z14" s="10">
        <f>Z13+Eingabedaten!K14</f>
        <v>41</v>
      </c>
      <c r="AA14" s="10">
        <f>AA13+Eingabedaten!L14</f>
        <v>0</v>
      </c>
      <c r="AB14" s="10">
        <f>AB13+Eingabedaten!M14</f>
        <v>0</v>
      </c>
      <c r="AC14" s="10">
        <f>AC13+Eingabedaten!N14</f>
        <v>0</v>
      </c>
      <c r="AD14" s="10">
        <f>AD13+Eingabedaten!O14</f>
        <v>4.5</v>
      </c>
      <c r="AE14" s="10">
        <f t="shared" si="8"/>
        <v>45.5</v>
      </c>
      <c r="AG14" s="10">
        <f t="shared" si="9"/>
        <v>96.75</v>
      </c>
    </row>
    <row r="15" spans="2:33">
      <c r="B15" s="2">
        <f t="shared" si="10"/>
        <v>39923</v>
      </c>
      <c r="C15" s="2">
        <f t="shared" si="11"/>
        <v>39929</v>
      </c>
      <c r="E15" s="10">
        <f>Eingabedaten!E15+Eingabedaten!K15</f>
        <v>7</v>
      </c>
      <c r="F15" s="10">
        <f>Eingabedaten!F15+Eingabedaten!L15</f>
        <v>0</v>
      </c>
      <c r="G15" s="10">
        <f>Eingabedaten!G15+Eingabedaten!M15</f>
        <v>0</v>
      </c>
      <c r="H15" s="10">
        <f>Eingabedaten!H15+Eingabedaten!N15</f>
        <v>0</v>
      </c>
      <c r="I15" s="10">
        <f>Eingabedaten!I15+Eingabedaten!O15</f>
        <v>0</v>
      </c>
      <c r="J15" s="10">
        <f t="shared" si="5"/>
        <v>7</v>
      </c>
      <c r="L15" s="10">
        <f t="shared" si="0"/>
        <v>7</v>
      </c>
      <c r="M15" s="10">
        <f t="shared" si="1"/>
        <v>7</v>
      </c>
      <c r="N15" s="10">
        <f t="shared" si="2"/>
        <v>7</v>
      </c>
      <c r="O15" s="10">
        <f t="shared" si="3"/>
        <v>7</v>
      </c>
      <c r="P15" s="10">
        <f t="shared" si="4"/>
        <v>7</v>
      </c>
      <c r="Q15" s="10">
        <f t="shared" si="6"/>
        <v>35</v>
      </c>
      <c r="S15" s="10">
        <f>Eingabedaten!E15+'Eingabedaten (berechnet)'!S14</f>
        <v>43</v>
      </c>
      <c r="T15" s="10">
        <f>Eingabedaten!F15+'Eingabedaten (berechnet)'!T14</f>
        <v>0</v>
      </c>
      <c r="U15" s="10">
        <f>Eingabedaten!G15+'Eingabedaten (berechnet)'!U14</f>
        <v>0</v>
      </c>
      <c r="V15" s="10">
        <f>Eingabedaten!H15+'Eingabedaten (berechnet)'!V14</f>
        <v>0</v>
      </c>
      <c r="W15" s="10">
        <f>Eingabedaten!I15+'Eingabedaten (berechnet)'!W14</f>
        <v>11.75</v>
      </c>
      <c r="X15" s="10">
        <f t="shared" si="7"/>
        <v>54.75</v>
      </c>
      <c r="Z15" s="10">
        <f>Z14+Eingabedaten!K15</f>
        <v>44.5</v>
      </c>
      <c r="AA15" s="10">
        <f>AA14+Eingabedaten!L15</f>
        <v>0</v>
      </c>
      <c r="AB15" s="10">
        <f>AB14+Eingabedaten!M15</f>
        <v>0</v>
      </c>
      <c r="AC15" s="10">
        <f>AC14+Eingabedaten!N15</f>
        <v>0</v>
      </c>
      <c r="AD15" s="10">
        <f>AD14+Eingabedaten!O15</f>
        <v>4.5</v>
      </c>
      <c r="AE15" s="10">
        <f t="shared" si="8"/>
        <v>49</v>
      </c>
      <c r="AG15" s="10">
        <f t="shared" si="9"/>
        <v>103.75</v>
      </c>
    </row>
    <row r="16" spans="2:33">
      <c r="B16" s="2">
        <f t="shared" si="10"/>
        <v>39930</v>
      </c>
      <c r="C16" s="2">
        <f t="shared" si="11"/>
        <v>39936</v>
      </c>
      <c r="E16" s="10">
        <f>Eingabedaten!E16+Eingabedaten!K16</f>
        <v>0.5</v>
      </c>
      <c r="F16" s="10">
        <f>Eingabedaten!F16+Eingabedaten!L16</f>
        <v>12</v>
      </c>
      <c r="G16" s="10">
        <f>Eingabedaten!G16+Eingabedaten!M16</f>
        <v>0.5</v>
      </c>
      <c r="H16" s="10">
        <f>Eingabedaten!H16+Eingabedaten!N16</f>
        <v>0</v>
      </c>
      <c r="I16" s="10">
        <f>Eingabedaten!I16+Eingabedaten!O16</f>
        <v>5.25</v>
      </c>
      <c r="J16" s="10">
        <f t="shared" si="5"/>
        <v>18.25</v>
      </c>
      <c r="L16" s="10">
        <f t="shared" si="0"/>
        <v>0.5</v>
      </c>
      <c r="M16" s="10">
        <f t="shared" si="1"/>
        <v>12.5</v>
      </c>
      <c r="N16" s="10">
        <f t="shared" si="2"/>
        <v>13</v>
      </c>
      <c r="O16" s="10">
        <f t="shared" si="3"/>
        <v>13</v>
      </c>
      <c r="P16" s="10">
        <f t="shared" si="4"/>
        <v>18.25</v>
      </c>
      <c r="Q16" s="10">
        <f t="shared" si="6"/>
        <v>57.25</v>
      </c>
      <c r="S16" s="10">
        <f>Eingabedaten!E16+'Eingabedaten (berechnet)'!S15</f>
        <v>43.5</v>
      </c>
      <c r="T16" s="10">
        <f>Eingabedaten!F16+'Eingabedaten (berechnet)'!T15</f>
        <v>7</v>
      </c>
      <c r="U16" s="10">
        <f>Eingabedaten!G16+'Eingabedaten (berechnet)'!U15</f>
        <v>0.5</v>
      </c>
      <c r="V16" s="10">
        <f>Eingabedaten!H16+'Eingabedaten (berechnet)'!V15</f>
        <v>0</v>
      </c>
      <c r="W16" s="10">
        <f>Eingabedaten!I16+'Eingabedaten (berechnet)'!W15</f>
        <v>15</v>
      </c>
      <c r="X16" s="10">
        <f t="shared" si="7"/>
        <v>66</v>
      </c>
      <c r="Z16" s="10">
        <f>Z15+Eingabedaten!K16</f>
        <v>44.5</v>
      </c>
      <c r="AA16" s="10">
        <f>AA15+Eingabedaten!L16</f>
        <v>5</v>
      </c>
      <c r="AB16" s="10">
        <f>AB15+Eingabedaten!M16</f>
        <v>0</v>
      </c>
      <c r="AC16" s="10">
        <f>AC15+Eingabedaten!N16</f>
        <v>0</v>
      </c>
      <c r="AD16" s="10">
        <f>AD15+Eingabedaten!O16</f>
        <v>6.5</v>
      </c>
      <c r="AE16" s="10">
        <f t="shared" si="8"/>
        <v>56</v>
      </c>
      <c r="AG16" s="10">
        <f t="shared" si="9"/>
        <v>122</v>
      </c>
    </row>
    <row r="17" spans="2:33">
      <c r="B17" s="2">
        <f t="shared" si="10"/>
        <v>39937</v>
      </c>
      <c r="C17" s="2">
        <f t="shared" si="11"/>
        <v>39943</v>
      </c>
      <c r="E17" s="10">
        <f>Eingabedaten!E17+Eingabedaten!K17</f>
        <v>0</v>
      </c>
      <c r="F17" s="10">
        <f>Eingabedaten!F17+Eingabedaten!L17</f>
        <v>7.5</v>
      </c>
      <c r="G17" s="10">
        <f>Eingabedaten!G17+Eingabedaten!M17</f>
        <v>7.5</v>
      </c>
      <c r="H17" s="10">
        <f>Eingabedaten!H17+Eingabedaten!N17</f>
        <v>1</v>
      </c>
      <c r="I17" s="10">
        <f>Eingabedaten!I17+Eingabedaten!O17</f>
        <v>7.5</v>
      </c>
      <c r="J17" s="10">
        <f t="shared" si="5"/>
        <v>23.5</v>
      </c>
      <c r="L17" s="10">
        <f t="shared" si="0"/>
        <v>0</v>
      </c>
      <c r="M17" s="10">
        <f t="shared" si="1"/>
        <v>7.5</v>
      </c>
      <c r="N17" s="10">
        <f t="shared" si="2"/>
        <v>15</v>
      </c>
      <c r="O17" s="10">
        <f t="shared" si="3"/>
        <v>16</v>
      </c>
      <c r="P17" s="10">
        <f t="shared" si="4"/>
        <v>23.5</v>
      </c>
      <c r="Q17" s="10">
        <f t="shared" si="6"/>
        <v>62</v>
      </c>
      <c r="S17" s="10">
        <f>Eingabedaten!E17+'Eingabedaten (berechnet)'!S16</f>
        <v>43.5</v>
      </c>
      <c r="T17" s="10">
        <f>Eingabedaten!F17+'Eingabedaten (berechnet)'!T16</f>
        <v>11.5</v>
      </c>
      <c r="U17" s="10">
        <f>Eingabedaten!G17+'Eingabedaten (berechnet)'!U16</f>
        <v>8</v>
      </c>
      <c r="V17" s="10">
        <f>Eingabedaten!H17+'Eingabedaten (berechnet)'!V16</f>
        <v>1</v>
      </c>
      <c r="W17" s="10">
        <f>Eingabedaten!I17+'Eingabedaten (berechnet)'!W16</f>
        <v>20.75</v>
      </c>
      <c r="X17" s="10">
        <f t="shared" si="7"/>
        <v>84.75</v>
      </c>
      <c r="Z17" s="10">
        <f>Z16+Eingabedaten!K17</f>
        <v>44.5</v>
      </c>
      <c r="AA17" s="10">
        <f>AA16+Eingabedaten!L17</f>
        <v>8</v>
      </c>
      <c r="AB17" s="10">
        <f>AB16+Eingabedaten!M17</f>
        <v>0</v>
      </c>
      <c r="AC17" s="10">
        <f>AC16+Eingabedaten!N17</f>
        <v>0</v>
      </c>
      <c r="AD17" s="10">
        <f>AD16+Eingabedaten!O17</f>
        <v>8.25</v>
      </c>
      <c r="AE17" s="10">
        <f t="shared" si="8"/>
        <v>60.75</v>
      </c>
      <c r="AG17" s="10">
        <f t="shared" si="9"/>
        <v>145.5</v>
      </c>
    </row>
    <row r="18" spans="2:33">
      <c r="B18" s="2">
        <f t="shared" si="10"/>
        <v>39944</v>
      </c>
      <c r="C18" s="2">
        <f t="shared" si="11"/>
        <v>39950</v>
      </c>
      <c r="E18" s="10">
        <f>Eingabedaten!E18+Eingabedaten!K18</f>
        <v>0</v>
      </c>
      <c r="F18" s="10">
        <f>Eingabedaten!F18+Eingabedaten!L18</f>
        <v>14</v>
      </c>
      <c r="G18" s="10">
        <f>Eingabedaten!G18+Eingabedaten!M18</f>
        <v>14</v>
      </c>
      <c r="H18" s="10">
        <f>Eingabedaten!H18+Eingabedaten!N18</f>
        <v>0</v>
      </c>
      <c r="I18" s="10">
        <f>Eingabedaten!I18+Eingabedaten!O18</f>
        <v>1</v>
      </c>
      <c r="J18" s="10">
        <f t="shared" si="5"/>
        <v>29</v>
      </c>
      <c r="L18" s="10">
        <f t="shared" si="0"/>
        <v>0</v>
      </c>
      <c r="M18" s="10">
        <f t="shared" si="1"/>
        <v>14</v>
      </c>
      <c r="N18" s="10">
        <f t="shared" si="2"/>
        <v>28</v>
      </c>
      <c r="O18" s="10">
        <f t="shared" si="3"/>
        <v>28</v>
      </c>
      <c r="P18" s="10">
        <f t="shared" si="4"/>
        <v>29</v>
      </c>
      <c r="Q18" s="10">
        <f t="shared" si="6"/>
        <v>99</v>
      </c>
      <c r="S18" s="10">
        <f>Eingabedaten!E18+'Eingabedaten (berechnet)'!S17</f>
        <v>43.5</v>
      </c>
      <c r="T18" s="10">
        <f>Eingabedaten!F18+'Eingabedaten (berechnet)'!T17</f>
        <v>18.5</v>
      </c>
      <c r="U18" s="10">
        <f>Eingabedaten!G18+'Eingabedaten (berechnet)'!U17</f>
        <v>15</v>
      </c>
      <c r="V18" s="10">
        <f>Eingabedaten!H18+'Eingabedaten (berechnet)'!V17</f>
        <v>1</v>
      </c>
      <c r="W18" s="10">
        <f>Eingabedaten!I18+'Eingabedaten (berechnet)'!W17</f>
        <v>21.75</v>
      </c>
      <c r="X18" s="10">
        <f t="shared" si="7"/>
        <v>99.75</v>
      </c>
      <c r="Z18" s="10">
        <f>Z17+Eingabedaten!K18</f>
        <v>44.5</v>
      </c>
      <c r="AA18" s="10">
        <f>AA17+Eingabedaten!L18</f>
        <v>15</v>
      </c>
      <c r="AB18" s="10">
        <f>AB17+Eingabedaten!M18</f>
        <v>7</v>
      </c>
      <c r="AC18" s="10">
        <f>AC17+Eingabedaten!N18</f>
        <v>0</v>
      </c>
      <c r="AD18" s="10">
        <f>AD17+Eingabedaten!O18</f>
        <v>8.25</v>
      </c>
      <c r="AE18" s="10">
        <f t="shared" si="8"/>
        <v>74.75</v>
      </c>
      <c r="AG18" s="10">
        <f t="shared" si="9"/>
        <v>174.5</v>
      </c>
    </row>
    <row r="19" spans="2:33">
      <c r="B19" s="2">
        <f t="shared" si="10"/>
        <v>39951</v>
      </c>
      <c r="C19" s="2">
        <f t="shared" si="11"/>
        <v>39957</v>
      </c>
      <c r="E19" s="10">
        <f>Eingabedaten!E19+Eingabedaten!K19</f>
        <v>0</v>
      </c>
      <c r="F19" s="10">
        <f>Eingabedaten!F19+Eingabedaten!L19</f>
        <v>5.5</v>
      </c>
      <c r="G19" s="10">
        <f>Eingabedaten!G19+Eingabedaten!M19</f>
        <v>40</v>
      </c>
      <c r="H19" s="10">
        <f>Eingabedaten!H19+Eingabedaten!N19</f>
        <v>1</v>
      </c>
      <c r="I19" s="10">
        <f>Eingabedaten!I19+Eingabedaten!O19</f>
        <v>1</v>
      </c>
      <c r="J19" s="10">
        <f t="shared" si="5"/>
        <v>47.5</v>
      </c>
      <c r="L19" s="10">
        <f t="shared" si="0"/>
        <v>0</v>
      </c>
      <c r="M19" s="10">
        <f t="shared" si="1"/>
        <v>5.5</v>
      </c>
      <c r="N19" s="10">
        <f t="shared" si="2"/>
        <v>45.5</v>
      </c>
      <c r="O19" s="10">
        <f t="shared" si="3"/>
        <v>46.5</v>
      </c>
      <c r="P19" s="10">
        <f t="shared" si="4"/>
        <v>47.5</v>
      </c>
      <c r="Q19" s="10">
        <f t="shared" si="6"/>
        <v>145</v>
      </c>
      <c r="S19" s="10">
        <f>Eingabedaten!E19+'Eingabedaten (berechnet)'!S18</f>
        <v>43.5</v>
      </c>
      <c r="T19" s="10">
        <f>Eingabedaten!F19+'Eingabedaten (berechnet)'!T18</f>
        <v>18.5</v>
      </c>
      <c r="U19" s="10">
        <f>Eingabedaten!G19+'Eingabedaten (berechnet)'!U18</f>
        <v>43</v>
      </c>
      <c r="V19" s="10">
        <f>Eingabedaten!H19+'Eingabedaten (berechnet)'!V18</f>
        <v>1</v>
      </c>
      <c r="W19" s="10">
        <f>Eingabedaten!I19+'Eingabedaten (berechnet)'!W18</f>
        <v>22.75</v>
      </c>
      <c r="X19" s="10">
        <f t="shared" si="7"/>
        <v>128.75</v>
      </c>
      <c r="Z19" s="10">
        <f>Z18+Eingabedaten!K19</f>
        <v>44.5</v>
      </c>
      <c r="AA19" s="10">
        <f>AA18+Eingabedaten!L19</f>
        <v>20.5</v>
      </c>
      <c r="AB19" s="10">
        <f>AB18+Eingabedaten!M19</f>
        <v>19</v>
      </c>
      <c r="AC19" s="10">
        <f>AC18+Eingabedaten!N19</f>
        <v>1</v>
      </c>
      <c r="AD19" s="10">
        <f>AD18+Eingabedaten!O19</f>
        <v>8.25</v>
      </c>
      <c r="AE19" s="10">
        <f t="shared" si="8"/>
        <v>93.25</v>
      </c>
      <c r="AG19" s="10">
        <f t="shared" si="9"/>
        <v>222</v>
      </c>
    </row>
    <row r="20" spans="2:33">
      <c r="B20" s="2">
        <f t="shared" si="10"/>
        <v>39958</v>
      </c>
      <c r="C20" s="2">
        <f t="shared" si="11"/>
        <v>39964</v>
      </c>
      <c r="E20" s="10">
        <f>Eingabedaten!E20+Eingabedaten!K20</f>
        <v>0</v>
      </c>
      <c r="F20" s="10">
        <f>Eingabedaten!F20+Eingabedaten!L20</f>
        <v>15</v>
      </c>
      <c r="G20" s="10">
        <f>Eingabedaten!G20+Eingabedaten!M20</f>
        <v>3.5</v>
      </c>
      <c r="H20" s="10">
        <f>Eingabedaten!H20+Eingabedaten!N20</f>
        <v>5</v>
      </c>
      <c r="I20" s="10">
        <f>Eingabedaten!I20+Eingabedaten!O20</f>
        <v>22</v>
      </c>
      <c r="J20" s="10">
        <f t="shared" si="5"/>
        <v>45.5</v>
      </c>
      <c r="L20" s="10">
        <f t="shared" si="0"/>
        <v>0</v>
      </c>
      <c r="M20" s="10">
        <f t="shared" si="1"/>
        <v>15</v>
      </c>
      <c r="N20" s="10">
        <f t="shared" si="2"/>
        <v>18.5</v>
      </c>
      <c r="O20" s="10">
        <f t="shared" si="3"/>
        <v>23.5</v>
      </c>
      <c r="P20" s="10">
        <f t="shared" si="4"/>
        <v>45.5</v>
      </c>
      <c r="Q20" s="10">
        <f t="shared" si="6"/>
        <v>102.5</v>
      </c>
      <c r="S20" s="10">
        <f>Eingabedaten!E20+'Eingabedaten (berechnet)'!S19</f>
        <v>43.5</v>
      </c>
      <c r="T20" s="10">
        <f>Eingabedaten!F20+'Eingabedaten (berechnet)'!T19</f>
        <v>23.5</v>
      </c>
      <c r="U20" s="10">
        <f>Eingabedaten!G20+'Eingabedaten (berechnet)'!U19</f>
        <v>44.5</v>
      </c>
      <c r="V20" s="10">
        <f>Eingabedaten!H20+'Eingabedaten (berechnet)'!V19</f>
        <v>6</v>
      </c>
      <c r="W20" s="10">
        <f>Eingabedaten!I20+'Eingabedaten (berechnet)'!W19</f>
        <v>40.75</v>
      </c>
      <c r="X20" s="10">
        <f t="shared" si="7"/>
        <v>158.25</v>
      </c>
      <c r="Z20" s="10">
        <f>Z19+Eingabedaten!K20</f>
        <v>44.5</v>
      </c>
      <c r="AA20" s="10">
        <f>AA19+Eingabedaten!L20</f>
        <v>30.5</v>
      </c>
      <c r="AB20" s="10">
        <f>AB19+Eingabedaten!M20</f>
        <v>21</v>
      </c>
      <c r="AC20" s="10">
        <f>AC19+Eingabedaten!N20</f>
        <v>1</v>
      </c>
      <c r="AD20" s="10">
        <f>AD19+Eingabedaten!O20</f>
        <v>12.25</v>
      </c>
      <c r="AE20" s="10">
        <f t="shared" si="8"/>
        <v>109.25</v>
      </c>
      <c r="AG20" s="10">
        <f t="shared" si="9"/>
        <v>267.5</v>
      </c>
    </row>
    <row r="21" spans="2:33">
      <c r="B21" s="2">
        <f t="shared" si="10"/>
        <v>39965</v>
      </c>
      <c r="C21" s="2">
        <f t="shared" si="11"/>
        <v>39971</v>
      </c>
      <c r="E21" s="10">
        <f>Eingabedaten!E21+Eingabedaten!K21</f>
        <v>0</v>
      </c>
      <c r="F21" s="10">
        <f>Eingabedaten!F21+Eingabedaten!L21</f>
        <v>0</v>
      </c>
      <c r="G21" s="10">
        <f>Eingabedaten!G21+Eingabedaten!M21</f>
        <v>7</v>
      </c>
      <c r="H21" s="10">
        <f>Eingabedaten!H21+Eingabedaten!N21</f>
        <v>0</v>
      </c>
      <c r="I21" s="10">
        <f>Eingabedaten!I21+Eingabedaten!O21</f>
        <v>0</v>
      </c>
      <c r="J21" s="10">
        <f t="shared" si="5"/>
        <v>7</v>
      </c>
      <c r="L21" s="10">
        <f t="shared" si="0"/>
        <v>0</v>
      </c>
      <c r="M21" s="10">
        <f t="shared" si="1"/>
        <v>0</v>
      </c>
      <c r="N21" s="10">
        <f t="shared" si="2"/>
        <v>7</v>
      </c>
      <c r="O21" s="10">
        <f t="shared" si="3"/>
        <v>7</v>
      </c>
      <c r="P21" s="10">
        <f t="shared" si="4"/>
        <v>7</v>
      </c>
      <c r="Q21" s="10">
        <f t="shared" si="6"/>
        <v>21</v>
      </c>
      <c r="S21" s="10">
        <f>Eingabedaten!E21+'Eingabedaten (berechnet)'!S20</f>
        <v>43.5</v>
      </c>
      <c r="T21" s="10">
        <f>Eingabedaten!F21+'Eingabedaten (berechnet)'!T20</f>
        <v>23.5</v>
      </c>
      <c r="U21" s="10">
        <f>Eingabedaten!G21+'Eingabedaten (berechnet)'!U20</f>
        <v>51.5</v>
      </c>
      <c r="V21" s="10">
        <f>Eingabedaten!H21+'Eingabedaten (berechnet)'!V20</f>
        <v>6</v>
      </c>
      <c r="W21" s="10">
        <f>Eingabedaten!I21+'Eingabedaten (berechnet)'!W20</f>
        <v>40.75</v>
      </c>
      <c r="X21" s="10">
        <f t="shared" si="7"/>
        <v>165.25</v>
      </c>
      <c r="Z21" s="10">
        <f>Z20+Eingabedaten!K21</f>
        <v>44.5</v>
      </c>
      <c r="AA21" s="10">
        <f>AA20+Eingabedaten!L21</f>
        <v>30.5</v>
      </c>
      <c r="AB21" s="10">
        <f>AB20+Eingabedaten!M21</f>
        <v>21</v>
      </c>
      <c r="AC21" s="10">
        <f>AC20+Eingabedaten!N21</f>
        <v>1</v>
      </c>
      <c r="AD21" s="10">
        <f>AD20+Eingabedaten!O21</f>
        <v>12.25</v>
      </c>
      <c r="AE21" s="10">
        <f t="shared" si="8"/>
        <v>109.25</v>
      </c>
      <c r="AG21" s="10">
        <f t="shared" si="9"/>
        <v>274.5</v>
      </c>
    </row>
    <row r="22" spans="2:33">
      <c r="B22" s="2">
        <f t="shared" si="10"/>
        <v>39972</v>
      </c>
      <c r="C22" s="2">
        <f t="shared" si="11"/>
        <v>39978</v>
      </c>
      <c r="E22" s="10">
        <f>Eingabedaten!E22+Eingabedaten!K22</f>
        <v>0</v>
      </c>
      <c r="F22" s="10">
        <f>Eingabedaten!F22+Eingabedaten!L22</f>
        <v>20</v>
      </c>
      <c r="G22" s="10">
        <f>Eingabedaten!G22+Eingabedaten!M22</f>
        <v>28</v>
      </c>
      <c r="H22" s="10">
        <f>Eingabedaten!H22+Eingabedaten!N22</f>
        <v>4.5</v>
      </c>
      <c r="I22" s="10">
        <f>Eingabedaten!I22+Eingabedaten!O22</f>
        <v>9</v>
      </c>
      <c r="J22" s="10">
        <f t="shared" si="5"/>
        <v>61.5</v>
      </c>
      <c r="L22" s="10">
        <f t="shared" si="0"/>
        <v>0</v>
      </c>
      <c r="M22" s="10">
        <f t="shared" si="1"/>
        <v>20</v>
      </c>
      <c r="N22" s="10">
        <f t="shared" si="2"/>
        <v>48</v>
      </c>
      <c r="O22" s="10">
        <f t="shared" si="3"/>
        <v>52.5</v>
      </c>
      <c r="P22" s="10">
        <f t="shared" si="4"/>
        <v>61.5</v>
      </c>
      <c r="Q22" s="10">
        <f t="shared" si="6"/>
        <v>182</v>
      </c>
      <c r="S22" s="10">
        <f>Eingabedaten!E22+'Eingabedaten (berechnet)'!S21</f>
        <v>43.5</v>
      </c>
      <c r="T22" s="10">
        <f>Eingabedaten!F22+'Eingabedaten (berechnet)'!T21</f>
        <v>27.5</v>
      </c>
      <c r="U22" s="10">
        <f>Eingabedaten!G22+'Eingabedaten (berechnet)'!U21</f>
        <v>65.5</v>
      </c>
      <c r="V22" s="10">
        <f>Eingabedaten!H22+'Eingabedaten (berechnet)'!V21</f>
        <v>10.5</v>
      </c>
      <c r="W22" s="10">
        <f>Eingabedaten!I22+'Eingabedaten (berechnet)'!W21</f>
        <v>49.75</v>
      </c>
      <c r="X22" s="10">
        <f t="shared" si="7"/>
        <v>196.75</v>
      </c>
      <c r="Z22" s="10">
        <f>Z21+Eingabedaten!K22</f>
        <v>44.5</v>
      </c>
      <c r="AA22" s="10">
        <f>AA21+Eingabedaten!L22</f>
        <v>46.5</v>
      </c>
      <c r="AB22" s="10">
        <f>AB21+Eingabedaten!M22</f>
        <v>35</v>
      </c>
      <c r="AC22" s="10">
        <f>AC21+Eingabedaten!N22</f>
        <v>1</v>
      </c>
      <c r="AD22" s="10">
        <f>AD21+Eingabedaten!O22</f>
        <v>12.25</v>
      </c>
      <c r="AE22" s="10">
        <f t="shared" si="8"/>
        <v>139.25</v>
      </c>
      <c r="AG22" s="10">
        <f t="shared" si="9"/>
        <v>336</v>
      </c>
    </row>
    <row r="23" spans="2:33">
      <c r="B23" s="2">
        <f t="shared" si="10"/>
        <v>39979</v>
      </c>
      <c r="C23" s="2">
        <f t="shared" si="11"/>
        <v>39985</v>
      </c>
      <c r="E23" s="10">
        <f>Eingabedaten!E23+Eingabedaten!K23</f>
        <v>0</v>
      </c>
      <c r="F23" s="10">
        <f>Eingabedaten!F23+Eingabedaten!L23</f>
        <v>10</v>
      </c>
      <c r="G23" s="10">
        <f>Eingabedaten!G23+Eingabedaten!M23</f>
        <v>8.5</v>
      </c>
      <c r="H23" s="10">
        <f>Eingabedaten!H23+Eingabedaten!N23</f>
        <v>27.5</v>
      </c>
      <c r="I23" s="10">
        <f>Eingabedaten!I23+Eingabedaten!O23</f>
        <v>4</v>
      </c>
      <c r="J23" s="10">
        <f t="shared" si="5"/>
        <v>50</v>
      </c>
      <c r="L23" s="10">
        <f t="shared" si="0"/>
        <v>0</v>
      </c>
      <c r="M23" s="10">
        <f t="shared" si="1"/>
        <v>10</v>
      </c>
      <c r="N23" s="10">
        <f t="shared" si="2"/>
        <v>18.5</v>
      </c>
      <c r="O23" s="10">
        <f t="shared" si="3"/>
        <v>46</v>
      </c>
      <c r="P23" s="10">
        <f t="shared" si="4"/>
        <v>50</v>
      </c>
      <c r="Q23" s="10">
        <f t="shared" si="6"/>
        <v>124.5</v>
      </c>
      <c r="S23" s="10">
        <f>Eingabedaten!E23+'Eingabedaten (berechnet)'!S22</f>
        <v>43.5</v>
      </c>
      <c r="T23" s="10">
        <f>Eingabedaten!F23+'Eingabedaten (berechnet)'!T22</f>
        <v>27.5</v>
      </c>
      <c r="U23" s="10">
        <f>Eingabedaten!G23+'Eingabedaten (berechnet)'!U22</f>
        <v>70</v>
      </c>
      <c r="V23" s="10">
        <f>Eingabedaten!H23+'Eingabedaten (berechnet)'!V22</f>
        <v>27.5</v>
      </c>
      <c r="W23" s="10">
        <f>Eingabedaten!I23+'Eingabedaten (berechnet)'!W22</f>
        <v>51.75</v>
      </c>
      <c r="X23" s="10">
        <f t="shared" si="7"/>
        <v>220.25</v>
      </c>
      <c r="Z23" s="10">
        <f>Z22+Eingabedaten!K23</f>
        <v>44.5</v>
      </c>
      <c r="AA23" s="10">
        <f>AA22+Eingabedaten!L23</f>
        <v>56.5</v>
      </c>
      <c r="AB23" s="10">
        <f>AB22+Eingabedaten!M23</f>
        <v>39</v>
      </c>
      <c r="AC23" s="10">
        <f>AC22+Eingabedaten!N23</f>
        <v>11.5</v>
      </c>
      <c r="AD23" s="10">
        <f>AD22+Eingabedaten!O23</f>
        <v>14.25</v>
      </c>
      <c r="AE23" s="10">
        <f t="shared" si="8"/>
        <v>165.75</v>
      </c>
      <c r="AG23" s="10">
        <f t="shared" si="9"/>
        <v>386</v>
      </c>
    </row>
    <row r="24" spans="2:33">
      <c r="B24" s="2">
        <f t="shared" si="10"/>
        <v>39986</v>
      </c>
      <c r="C24" s="2">
        <f t="shared" si="11"/>
        <v>39992</v>
      </c>
      <c r="E24" s="10">
        <f>Eingabedaten!E24+Eingabedaten!K24</f>
        <v>0</v>
      </c>
      <c r="F24" s="10">
        <f>Eingabedaten!F24+Eingabedaten!L24</f>
        <v>7</v>
      </c>
      <c r="G24" s="10">
        <f>Eingabedaten!G24+Eingabedaten!M24</f>
        <v>10</v>
      </c>
      <c r="H24" s="10">
        <f>Eingabedaten!H24+Eingabedaten!N24</f>
        <v>7.5</v>
      </c>
      <c r="I24" s="10">
        <f>Eingabedaten!I24+Eingabedaten!O24</f>
        <v>1</v>
      </c>
      <c r="J24" s="10">
        <f t="shared" si="5"/>
        <v>25.5</v>
      </c>
      <c r="L24" s="10">
        <f t="shared" si="0"/>
        <v>0</v>
      </c>
      <c r="M24" s="10">
        <f t="shared" si="1"/>
        <v>7</v>
      </c>
      <c r="N24" s="10">
        <f t="shared" si="2"/>
        <v>17</v>
      </c>
      <c r="O24" s="10">
        <f t="shared" si="3"/>
        <v>24.5</v>
      </c>
      <c r="P24" s="10">
        <f t="shared" si="4"/>
        <v>25.5</v>
      </c>
      <c r="Q24" s="10">
        <f t="shared" si="6"/>
        <v>74</v>
      </c>
      <c r="S24" s="10">
        <f>Eingabedaten!E24+'Eingabedaten (berechnet)'!S23</f>
        <v>43.5</v>
      </c>
      <c r="T24" s="10">
        <f>Eingabedaten!F24+'Eingabedaten (berechnet)'!T23</f>
        <v>27.5</v>
      </c>
      <c r="U24" s="10">
        <f>Eingabedaten!G24+'Eingabedaten (berechnet)'!U23</f>
        <v>80</v>
      </c>
      <c r="V24" s="10">
        <f>Eingabedaten!H24+'Eingabedaten (berechnet)'!V23</f>
        <v>34</v>
      </c>
      <c r="W24" s="10">
        <f>Eingabedaten!I24+'Eingabedaten (berechnet)'!W23</f>
        <v>52.75</v>
      </c>
      <c r="X24" s="10">
        <f t="shared" si="7"/>
        <v>237.75</v>
      </c>
      <c r="Z24" s="10">
        <f>Z23+Eingabedaten!K24</f>
        <v>44.5</v>
      </c>
      <c r="AA24" s="10">
        <f>AA23+Eingabedaten!L24</f>
        <v>63.5</v>
      </c>
      <c r="AB24" s="10">
        <f>AB23+Eingabedaten!M24</f>
        <v>39</v>
      </c>
      <c r="AC24" s="10">
        <f>AC23+Eingabedaten!N24</f>
        <v>12.5</v>
      </c>
      <c r="AD24" s="10">
        <f>AD23+Eingabedaten!O24</f>
        <v>14.25</v>
      </c>
      <c r="AE24" s="10">
        <f t="shared" si="8"/>
        <v>173.75</v>
      </c>
      <c r="AG24" s="10">
        <f t="shared" si="9"/>
        <v>411.5</v>
      </c>
    </row>
    <row r="25" spans="2:33">
      <c r="B25" s="2">
        <f t="shared" si="10"/>
        <v>39993</v>
      </c>
      <c r="C25" s="2">
        <f t="shared" si="11"/>
        <v>39999</v>
      </c>
      <c r="E25" s="10">
        <f>Eingabedaten!E25+Eingabedaten!K25</f>
        <v>0</v>
      </c>
      <c r="F25" s="10">
        <f>Eingabedaten!F25+Eingabedaten!L25</f>
        <v>0</v>
      </c>
      <c r="G25" s="10">
        <f>Eingabedaten!G25+Eingabedaten!M25</f>
        <v>0</v>
      </c>
      <c r="H25" s="10">
        <f>Eingabedaten!H25+Eingabedaten!N25</f>
        <v>0</v>
      </c>
      <c r="I25" s="10">
        <f>Eingabedaten!I25+Eingabedaten!O25</f>
        <v>0</v>
      </c>
      <c r="J25" s="10">
        <f t="shared" si="5"/>
        <v>0</v>
      </c>
      <c r="L25" s="10">
        <f t="shared" si="0"/>
        <v>0</v>
      </c>
      <c r="M25" s="10">
        <f t="shared" si="1"/>
        <v>0</v>
      </c>
      <c r="N25" s="10">
        <f t="shared" si="2"/>
        <v>0</v>
      </c>
      <c r="O25" s="10">
        <f t="shared" si="3"/>
        <v>0</v>
      </c>
      <c r="P25" s="10">
        <f t="shared" si="4"/>
        <v>0</v>
      </c>
      <c r="Q25" s="10">
        <f t="shared" si="6"/>
        <v>0</v>
      </c>
      <c r="S25" s="10">
        <f>Eingabedaten!E25+'Eingabedaten (berechnet)'!S24</f>
        <v>43.5</v>
      </c>
      <c r="T25" s="10">
        <f>Eingabedaten!F25+'Eingabedaten (berechnet)'!T24</f>
        <v>27.5</v>
      </c>
      <c r="U25" s="10">
        <f>Eingabedaten!G25+'Eingabedaten (berechnet)'!U24</f>
        <v>80</v>
      </c>
      <c r="V25" s="10">
        <f>Eingabedaten!H25+'Eingabedaten (berechnet)'!V24</f>
        <v>34</v>
      </c>
      <c r="W25" s="10">
        <f>Eingabedaten!I25+'Eingabedaten (berechnet)'!W24</f>
        <v>52.75</v>
      </c>
      <c r="X25" s="10">
        <f t="shared" si="7"/>
        <v>237.75</v>
      </c>
      <c r="Z25" s="10">
        <f>Z24+Eingabedaten!K25</f>
        <v>44.5</v>
      </c>
      <c r="AA25" s="10">
        <f>AA24+Eingabedaten!L25</f>
        <v>63.5</v>
      </c>
      <c r="AB25" s="10">
        <f>AB24+Eingabedaten!M25</f>
        <v>39</v>
      </c>
      <c r="AC25" s="10">
        <f>AC24+Eingabedaten!N25</f>
        <v>12.5</v>
      </c>
      <c r="AD25" s="10">
        <f>AD24+Eingabedaten!O25</f>
        <v>14.25</v>
      </c>
      <c r="AE25" s="10">
        <f t="shared" si="8"/>
        <v>173.75</v>
      </c>
      <c r="AG25" s="10">
        <f t="shared" si="9"/>
        <v>411.5</v>
      </c>
    </row>
    <row r="26" spans="2:33">
      <c r="B26" s="2">
        <f t="shared" si="10"/>
        <v>40000</v>
      </c>
      <c r="C26" s="2">
        <f t="shared" si="11"/>
        <v>40006</v>
      </c>
      <c r="E26" s="10">
        <f>Eingabedaten!E26+Eingabedaten!K26</f>
        <v>0</v>
      </c>
      <c r="F26" s="10">
        <f>Eingabedaten!F26+Eingabedaten!L26</f>
        <v>0</v>
      </c>
      <c r="G26" s="10">
        <f>Eingabedaten!G26+Eingabedaten!M26</f>
        <v>0</v>
      </c>
      <c r="H26" s="10">
        <f>Eingabedaten!H26+Eingabedaten!N26</f>
        <v>0</v>
      </c>
      <c r="I26" s="10">
        <f>Eingabedaten!I26+Eingabedaten!O26</f>
        <v>0</v>
      </c>
      <c r="J26" s="10">
        <f t="shared" si="5"/>
        <v>0</v>
      </c>
      <c r="L26" s="10">
        <f t="shared" si="0"/>
        <v>0</v>
      </c>
      <c r="M26" s="10">
        <f t="shared" si="1"/>
        <v>0</v>
      </c>
      <c r="N26" s="10">
        <f t="shared" si="2"/>
        <v>0</v>
      </c>
      <c r="O26" s="10">
        <f t="shared" si="3"/>
        <v>0</v>
      </c>
      <c r="P26" s="10">
        <f t="shared" si="4"/>
        <v>0</v>
      </c>
      <c r="Q26" s="10">
        <f t="shared" si="6"/>
        <v>0</v>
      </c>
      <c r="S26" s="10">
        <f>Eingabedaten!E26+'Eingabedaten (berechnet)'!S25</f>
        <v>43.5</v>
      </c>
      <c r="T26" s="10">
        <f>Eingabedaten!F26+'Eingabedaten (berechnet)'!T25</f>
        <v>27.5</v>
      </c>
      <c r="U26" s="10">
        <f>Eingabedaten!G26+'Eingabedaten (berechnet)'!U25</f>
        <v>80</v>
      </c>
      <c r="V26" s="10">
        <f>Eingabedaten!H26+'Eingabedaten (berechnet)'!V25</f>
        <v>34</v>
      </c>
      <c r="W26" s="10">
        <f>Eingabedaten!I26+'Eingabedaten (berechnet)'!W25</f>
        <v>52.75</v>
      </c>
      <c r="X26" s="10">
        <f t="shared" si="7"/>
        <v>237.75</v>
      </c>
      <c r="Z26" s="10">
        <f>Z25+Eingabedaten!K26</f>
        <v>44.5</v>
      </c>
      <c r="AA26" s="10">
        <f>AA25+Eingabedaten!L26</f>
        <v>63.5</v>
      </c>
      <c r="AB26" s="10">
        <f>AB25+Eingabedaten!M26</f>
        <v>39</v>
      </c>
      <c r="AC26" s="10">
        <f>AC25+Eingabedaten!N26</f>
        <v>12.5</v>
      </c>
      <c r="AD26" s="10">
        <f>AD25+Eingabedaten!O26</f>
        <v>14.25</v>
      </c>
      <c r="AE26" s="10">
        <f t="shared" si="8"/>
        <v>173.75</v>
      </c>
      <c r="AG26" s="10">
        <f t="shared" si="9"/>
        <v>411.5</v>
      </c>
    </row>
    <row r="27" spans="2:33">
      <c r="B27" s="2">
        <f t="shared" si="10"/>
        <v>40007</v>
      </c>
      <c r="C27" s="2">
        <f t="shared" si="11"/>
        <v>40013</v>
      </c>
      <c r="E27" s="10">
        <f>Eingabedaten!E27+Eingabedaten!K27</f>
        <v>0</v>
      </c>
      <c r="F27" s="10">
        <f>Eingabedaten!F27+Eingabedaten!L27</f>
        <v>0</v>
      </c>
      <c r="G27" s="10">
        <f>Eingabedaten!G27+Eingabedaten!M27</f>
        <v>0</v>
      </c>
      <c r="H27" s="10">
        <f>Eingabedaten!H27+Eingabedaten!N27</f>
        <v>0</v>
      </c>
      <c r="I27" s="10">
        <f>Eingabedaten!I27+Eingabedaten!O27</f>
        <v>0</v>
      </c>
      <c r="J27" s="10">
        <f t="shared" si="5"/>
        <v>0</v>
      </c>
      <c r="L27" s="10">
        <f t="shared" si="0"/>
        <v>0</v>
      </c>
      <c r="M27" s="10">
        <f t="shared" si="1"/>
        <v>0</v>
      </c>
      <c r="N27" s="10">
        <f t="shared" si="2"/>
        <v>0</v>
      </c>
      <c r="O27" s="10">
        <f t="shared" si="3"/>
        <v>0</v>
      </c>
      <c r="P27" s="10">
        <f t="shared" si="4"/>
        <v>0</v>
      </c>
      <c r="Q27" s="10">
        <f t="shared" si="6"/>
        <v>0</v>
      </c>
      <c r="S27" s="10">
        <f>Eingabedaten!E27+'Eingabedaten (berechnet)'!S26</f>
        <v>43.5</v>
      </c>
      <c r="T27" s="10">
        <f>Eingabedaten!F27+'Eingabedaten (berechnet)'!T26</f>
        <v>27.5</v>
      </c>
      <c r="U27" s="10">
        <f>Eingabedaten!G27+'Eingabedaten (berechnet)'!U26</f>
        <v>80</v>
      </c>
      <c r="V27" s="10">
        <f>Eingabedaten!H27+'Eingabedaten (berechnet)'!V26</f>
        <v>34</v>
      </c>
      <c r="W27" s="10">
        <f>Eingabedaten!I27+'Eingabedaten (berechnet)'!W26</f>
        <v>52.75</v>
      </c>
      <c r="X27" s="10">
        <f t="shared" si="7"/>
        <v>237.75</v>
      </c>
      <c r="Z27" s="10">
        <f>Z26+Eingabedaten!K27</f>
        <v>44.5</v>
      </c>
      <c r="AA27" s="10">
        <f>AA26+Eingabedaten!L27</f>
        <v>63.5</v>
      </c>
      <c r="AB27" s="10">
        <f>AB26+Eingabedaten!M27</f>
        <v>39</v>
      </c>
      <c r="AC27" s="10">
        <f>AC26+Eingabedaten!N27</f>
        <v>12.5</v>
      </c>
      <c r="AD27" s="10">
        <f>AD26+Eingabedaten!O27</f>
        <v>14.25</v>
      </c>
      <c r="AE27" s="10">
        <f t="shared" si="8"/>
        <v>173.75</v>
      </c>
      <c r="AG27" s="10">
        <f t="shared" si="9"/>
        <v>411.5</v>
      </c>
    </row>
    <row r="28" spans="2:33">
      <c r="B28" s="2">
        <f t="shared" si="10"/>
        <v>40014</v>
      </c>
      <c r="C28" s="2">
        <f t="shared" si="11"/>
        <v>40020</v>
      </c>
      <c r="E28" s="10">
        <f>Eingabedaten!E28+Eingabedaten!K28</f>
        <v>0</v>
      </c>
      <c r="F28" s="10">
        <f>Eingabedaten!F28+Eingabedaten!L28</f>
        <v>0</v>
      </c>
      <c r="G28" s="10">
        <f>Eingabedaten!G28+Eingabedaten!M28</f>
        <v>0</v>
      </c>
      <c r="H28" s="10">
        <f>Eingabedaten!H28+Eingabedaten!N28</f>
        <v>0</v>
      </c>
      <c r="I28" s="10">
        <f>Eingabedaten!I28+Eingabedaten!O28</f>
        <v>0</v>
      </c>
      <c r="J28" s="10">
        <f t="shared" si="5"/>
        <v>0</v>
      </c>
      <c r="L28" s="10">
        <f t="shared" si="0"/>
        <v>0</v>
      </c>
      <c r="M28" s="10">
        <f t="shared" si="1"/>
        <v>0</v>
      </c>
      <c r="N28" s="10">
        <f t="shared" si="2"/>
        <v>0</v>
      </c>
      <c r="O28" s="10">
        <f t="shared" si="3"/>
        <v>0</v>
      </c>
      <c r="P28" s="10">
        <f t="shared" si="4"/>
        <v>0</v>
      </c>
      <c r="Q28" s="10">
        <f t="shared" si="6"/>
        <v>0</v>
      </c>
      <c r="S28" s="10">
        <f>Eingabedaten!E28+'Eingabedaten (berechnet)'!S27</f>
        <v>43.5</v>
      </c>
      <c r="T28" s="10">
        <f>Eingabedaten!F28+'Eingabedaten (berechnet)'!T27</f>
        <v>27.5</v>
      </c>
      <c r="U28" s="10">
        <f>Eingabedaten!G28+'Eingabedaten (berechnet)'!U27</f>
        <v>80</v>
      </c>
      <c r="V28" s="10">
        <f>Eingabedaten!H28+'Eingabedaten (berechnet)'!V27</f>
        <v>34</v>
      </c>
      <c r="W28" s="10">
        <f>Eingabedaten!I28+'Eingabedaten (berechnet)'!W27</f>
        <v>52.75</v>
      </c>
      <c r="X28" s="10">
        <f t="shared" si="7"/>
        <v>237.75</v>
      </c>
      <c r="Z28" s="10">
        <f>Z27+Eingabedaten!K28</f>
        <v>44.5</v>
      </c>
      <c r="AA28" s="10">
        <f>AA27+Eingabedaten!L28</f>
        <v>63.5</v>
      </c>
      <c r="AB28" s="10">
        <f>AB27+Eingabedaten!M28</f>
        <v>39</v>
      </c>
      <c r="AC28" s="10">
        <f>AC27+Eingabedaten!N28</f>
        <v>12.5</v>
      </c>
      <c r="AD28" s="10">
        <f>AD27+Eingabedaten!O28</f>
        <v>14.25</v>
      </c>
      <c r="AE28" s="10">
        <f t="shared" si="8"/>
        <v>173.75</v>
      </c>
      <c r="AG28" s="10">
        <f t="shared" si="9"/>
        <v>411.5</v>
      </c>
    </row>
    <row r="29" spans="2:33">
      <c r="B29" s="2">
        <f t="shared" si="10"/>
        <v>40021</v>
      </c>
      <c r="C29" s="2">
        <f t="shared" si="11"/>
        <v>40027</v>
      </c>
      <c r="E29" s="10">
        <f>Eingabedaten!E29+Eingabedaten!K29</f>
        <v>0</v>
      </c>
      <c r="F29" s="10">
        <f>Eingabedaten!F29+Eingabedaten!L29</f>
        <v>0</v>
      </c>
      <c r="G29" s="10">
        <f>Eingabedaten!G29+Eingabedaten!M29</f>
        <v>0</v>
      </c>
      <c r="H29" s="10">
        <f>Eingabedaten!H29+Eingabedaten!N29</f>
        <v>0</v>
      </c>
      <c r="I29" s="10">
        <f>Eingabedaten!I29+Eingabedaten!O29</f>
        <v>0</v>
      </c>
      <c r="J29" s="10">
        <f t="shared" si="5"/>
        <v>0</v>
      </c>
      <c r="L29" s="10">
        <f t="shared" si="0"/>
        <v>0</v>
      </c>
      <c r="M29" s="10">
        <f t="shared" si="1"/>
        <v>0</v>
      </c>
      <c r="N29" s="10">
        <f t="shared" si="2"/>
        <v>0</v>
      </c>
      <c r="O29" s="10">
        <f t="shared" si="3"/>
        <v>0</v>
      </c>
      <c r="P29" s="10">
        <f t="shared" si="4"/>
        <v>0</v>
      </c>
      <c r="Q29" s="10">
        <f t="shared" si="6"/>
        <v>0</v>
      </c>
      <c r="S29" s="10">
        <f>Eingabedaten!E29+'Eingabedaten (berechnet)'!S28</f>
        <v>43.5</v>
      </c>
      <c r="T29" s="10">
        <f>Eingabedaten!F29+'Eingabedaten (berechnet)'!T28</f>
        <v>27.5</v>
      </c>
      <c r="U29" s="10">
        <f>Eingabedaten!G29+'Eingabedaten (berechnet)'!U28</f>
        <v>80</v>
      </c>
      <c r="V29" s="10">
        <f>Eingabedaten!H29+'Eingabedaten (berechnet)'!V28</f>
        <v>34</v>
      </c>
      <c r="W29" s="10">
        <f>Eingabedaten!I29+'Eingabedaten (berechnet)'!W28</f>
        <v>52.75</v>
      </c>
      <c r="X29" s="10">
        <f t="shared" si="7"/>
        <v>237.75</v>
      </c>
      <c r="Z29" s="10">
        <f>Z28+Eingabedaten!K29</f>
        <v>44.5</v>
      </c>
      <c r="AA29" s="10">
        <f>AA28+Eingabedaten!L29</f>
        <v>63.5</v>
      </c>
      <c r="AB29" s="10">
        <f>AB28+Eingabedaten!M29</f>
        <v>39</v>
      </c>
      <c r="AC29" s="10">
        <f>AC28+Eingabedaten!N29</f>
        <v>12.5</v>
      </c>
      <c r="AD29" s="10">
        <f>AD28+Eingabedaten!O29</f>
        <v>14.25</v>
      </c>
      <c r="AE29" s="10">
        <f t="shared" si="8"/>
        <v>173.75</v>
      </c>
      <c r="AG29" s="10">
        <f t="shared" si="9"/>
        <v>411.5</v>
      </c>
    </row>
    <row r="30" spans="2:33">
      <c r="B30" s="2">
        <f t="shared" si="10"/>
        <v>40028</v>
      </c>
      <c r="C30" s="2">
        <f t="shared" si="11"/>
        <v>40034</v>
      </c>
      <c r="E30" s="10">
        <f>Eingabedaten!E30+Eingabedaten!K30</f>
        <v>0</v>
      </c>
      <c r="F30" s="10">
        <f>Eingabedaten!F30+Eingabedaten!L30</f>
        <v>0</v>
      </c>
      <c r="G30" s="10">
        <f>Eingabedaten!G30+Eingabedaten!M30</f>
        <v>0</v>
      </c>
      <c r="H30" s="10">
        <f>Eingabedaten!H30+Eingabedaten!N30</f>
        <v>0</v>
      </c>
      <c r="I30" s="10">
        <f>Eingabedaten!I30+Eingabedaten!O30</f>
        <v>0</v>
      </c>
      <c r="J30" s="10">
        <f t="shared" si="5"/>
        <v>0</v>
      </c>
      <c r="L30" s="10">
        <f t="shared" si="0"/>
        <v>0</v>
      </c>
      <c r="M30" s="10">
        <f t="shared" si="1"/>
        <v>0</v>
      </c>
      <c r="N30" s="10">
        <f t="shared" si="2"/>
        <v>0</v>
      </c>
      <c r="O30" s="10">
        <f t="shared" si="3"/>
        <v>0</v>
      </c>
      <c r="P30" s="10">
        <f t="shared" si="4"/>
        <v>0</v>
      </c>
      <c r="Q30" s="10">
        <f t="shared" si="6"/>
        <v>0</v>
      </c>
      <c r="S30" s="10">
        <f>Eingabedaten!E30+'Eingabedaten (berechnet)'!S29</f>
        <v>43.5</v>
      </c>
      <c r="T30" s="10">
        <f>Eingabedaten!F30+'Eingabedaten (berechnet)'!T29</f>
        <v>27.5</v>
      </c>
      <c r="U30" s="10">
        <f>Eingabedaten!G30+'Eingabedaten (berechnet)'!U29</f>
        <v>80</v>
      </c>
      <c r="V30" s="10">
        <f>Eingabedaten!H30+'Eingabedaten (berechnet)'!V29</f>
        <v>34</v>
      </c>
      <c r="W30" s="10">
        <f>Eingabedaten!I30+'Eingabedaten (berechnet)'!W29</f>
        <v>52.75</v>
      </c>
      <c r="X30" s="10">
        <f t="shared" si="7"/>
        <v>237.75</v>
      </c>
      <c r="Z30" s="10">
        <f>Z29+Eingabedaten!K30</f>
        <v>44.5</v>
      </c>
      <c r="AA30" s="10">
        <f>AA29+Eingabedaten!L30</f>
        <v>63.5</v>
      </c>
      <c r="AB30" s="10">
        <f>AB29+Eingabedaten!M30</f>
        <v>39</v>
      </c>
      <c r="AC30" s="10">
        <f>AC29+Eingabedaten!N30</f>
        <v>12.5</v>
      </c>
      <c r="AD30" s="10">
        <f>AD29+Eingabedaten!O30</f>
        <v>14.25</v>
      </c>
      <c r="AE30" s="10">
        <f t="shared" si="8"/>
        <v>173.75</v>
      </c>
      <c r="AG30" s="10">
        <f t="shared" si="9"/>
        <v>411.5</v>
      </c>
    </row>
    <row r="31" spans="2:33">
      <c r="B31" s="2">
        <f t="shared" si="10"/>
        <v>40035</v>
      </c>
      <c r="C31" s="2">
        <f t="shared" si="11"/>
        <v>40041</v>
      </c>
      <c r="E31" s="10">
        <f>Eingabedaten!E31+Eingabedaten!K31</f>
        <v>0</v>
      </c>
      <c r="F31" s="10">
        <f>Eingabedaten!F31+Eingabedaten!L31</f>
        <v>0</v>
      </c>
      <c r="G31" s="10">
        <f>Eingabedaten!G31+Eingabedaten!M31</f>
        <v>0</v>
      </c>
      <c r="H31" s="10">
        <f>Eingabedaten!H31+Eingabedaten!N31</f>
        <v>0</v>
      </c>
      <c r="I31" s="10">
        <f>Eingabedaten!I31+Eingabedaten!O31</f>
        <v>0</v>
      </c>
      <c r="J31" s="10">
        <f t="shared" si="5"/>
        <v>0</v>
      </c>
      <c r="L31" s="10">
        <f t="shared" si="0"/>
        <v>0</v>
      </c>
      <c r="M31" s="10">
        <f t="shared" si="1"/>
        <v>0</v>
      </c>
      <c r="N31" s="10">
        <f t="shared" si="2"/>
        <v>0</v>
      </c>
      <c r="O31" s="10">
        <f t="shared" si="3"/>
        <v>0</v>
      </c>
      <c r="P31" s="10">
        <f t="shared" si="4"/>
        <v>0</v>
      </c>
      <c r="Q31" s="10">
        <f t="shared" si="6"/>
        <v>0</v>
      </c>
      <c r="S31" s="10">
        <f>Eingabedaten!E31+'Eingabedaten (berechnet)'!S30</f>
        <v>43.5</v>
      </c>
      <c r="T31" s="10">
        <f>Eingabedaten!F31+'Eingabedaten (berechnet)'!T30</f>
        <v>27.5</v>
      </c>
      <c r="U31" s="10">
        <f>Eingabedaten!G31+'Eingabedaten (berechnet)'!U30</f>
        <v>80</v>
      </c>
      <c r="V31" s="10">
        <f>Eingabedaten!H31+'Eingabedaten (berechnet)'!V30</f>
        <v>34</v>
      </c>
      <c r="W31" s="10">
        <f>Eingabedaten!I31+'Eingabedaten (berechnet)'!W30</f>
        <v>52.75</v>
      </c>
      <c r="X31" s="10">
        <f t="shared" si="7"/>
        <v>237.75</v>
      </c>
      <c r="Z31" s="10">
        <f>Z30+Eingabedaten!K31</f>
        <v>44.5</v>
      </c>
      <c r="AA31" s="10">
        <f>AA30+Eingabedaten!L31</f>
        <v>63.5</v>
      </c>
      <c r="AB31" s="10">
        <f>AB30+Eingabedaten!M31</f>
        <v>39</v>
      </c>
      <c r="AC31" s="10">
        <f>AC30+Eingabedaten!N31</f>
        <v>12.5</v>
      </c>
      <c r="AD31" s="10">
        <f>AD30+Eingabedaten!O31</f>
        <v>14.25</v>
      </c>
      <c r="AE31" s="10">
        <f t="shared" si="8"/>
        <v>173.75</v>
      </c>
      <c r="AG31" s="10">
        <f t="shared" si="9"/>
        <v>411.5</v>
      </c>
    </row>
    <row r="32" spans="2:33">
      <c r="B32" s="2">
        <f t="shared" si="10"/>
        <v>40042</v>
      </c>
      <c r="C32" s="2">
        <f t="shared" si="11"/>
        <v>40048</v>
      </c>
      <c r="E32" s="10">
        <f>Eingabedaten!E32+Eingabedaten!K32</f>
        <v>0</v>
      </c>
      <c r="F32" s="10">
        <f>Eingabedaten!F32+Eingabedaten!L32</f>
        <v>0</v>
      </c>
      <c r="G32" s="10">
        <f>Eingabedaten!G32+Eingabedaten!M32</f>
        <v>0</v>
      </c>
      <c r="H32" s="10">
        <f>Eingabedaten!H32+Eingabedaten!N32</f>
        <v>0</v>
      </c>
      <c r="I32" s="10">
        <f>Eingabedaten!I32+Eingabedaten!O32</f>
        <v>0</v>
      </c>
      <c r="J32" s="10">
        <f t="shared" si="5"/>
        <v>0</v>
      </c>
      <c r="L32" s="10">
        <f t="shared" si="0"/>
        <v>0</v>
      </c>
      <c r="M32" s="10">
        <f t="shared" si="1"/>
        <v>0</v>
      </c>
      <c r="N32" s="10">
        <f t="shared" si="2"/>
        <v>0</v>
      </c>
      <c r="O32" s="10">
        <f t="shared" si="3"/>
        <v>0</v>
      </c>
      <c r="P32" s="10">
        <f t="shared" si="4"/>
        <v>0</v>
      </c>
      <c r="Q32" s="10">
        <f t="shared" si="6"/>
        <v>0</v>
      </c>
      <c r="S32" s="10">
        <f>Eingabedaten!E32+'Eingabedaten (berechnet)'!S31</f>
        <v>43.5</v>
      </c>
      <c r="T32" s="10">
        <f>Eingabedaten!F32+'Eingabedaten (berechnet)'!T31</f>
        <v>27.5</v>
      </c>
      <c r="U32" s="10">
        <f>Eingabedaten!G32+'Eingabedaten (berechnet)'!U31</f>
        <v>80</v>
      </c>
      <c r="V32" s="10">
        <f>Eingabedaten!H32+'Eingabedaten (berechnet)'!V31</f>
        <v>34</v>
      </c>
      <c r="W32" s="10">
        <f>Eingabedaten!I32+'Eingabedaten (berechnet)'!W31</f>
        <v>52.75</v>
      </c>
      <c r="X32" s="10">
        <f t="shared" si="7"/>
        <v>237.75</v>
      </c>
      <c r="Z32" s="10">
        <f>Z31+Eingabedaten!K32</f>
        <v>44.5</v>
      </c>
      <c r="AA32" s="10">
        <f>AA31+Eingabedaten!L32</f>
        <v>63.5</v>
      </c>
      <c r="AB32" s="10">
        <f>AB31+Eingabedaten!M32</f>
        <v>39</v>
      </c>
      <c r="AC32" s="10">
        <f>AC31+Eingabedaten!N32</f>
        <v>12.5</v>
      </c>
      <c r="AD32" s="10">
        <f>AD31+Eingabedaten!O32</f>
        <v>14.25</v>
      </c>
      <c r="AE32" s="10">
        <f t="shared" si="8"/>
        <v>173.75</v>
      </c>
      <c r="AG32" s="10">
        <f t="shared" si="9"/>
        <v>411.5</v>
      </c>
    </row>
    <row r="33" spans="2:33">
      <c r="B33" s="2">
        <f>B32+7</f>
        <v>40049</v>
      </c>
      <c r="C33" s="2">
        <f>B33+6</f>
        <v>40055</v>
      </c>
      <c r="E33" s="10">
        <f>Eingabedaten!E33+Eingabedaten!K33</f>
        <v>0</v>
      </c>
      <c r="F33" s="10">
        <f>Eingabedaten!F33+Eingabedaten!L33</f>
        <v>0</v>
      </c>
      <c r="G33" s="10">
        <f>Eingabedaten!G33+Eingabedaten!M33</f>
        <v>0</v>
      </c>
      <c r="H33" s="10">
        <f>Eingabedaten!H33+Eingabedaten!N33</f>
        <v>0</v>
      </c>
      <c r="I33" s="10">
        <f>Eingabedaten!I33+Eingabedaten!O33</f>
        <v>0</v>
      </c>
      <c r="J33" s="10">
        <f t="shared" si="5"/>
        <v>0</v>
      </c>
      <c r="L33" s="10">
        <f t="shared" si="0"/>
        <v>0</v>
      </c>
      <c r="M33" s="10">
        <f t="shared" si="1"/>
        <v>0</v>
      </c>
      <c r="N33" s="10">
        <f t="shared" si="2"/>
        <v>0</v>
      </c>
      <c r="O33" s="10">
        <f t="shared" si="3"/>
        <v>0</v>
      </c>
      <c r="P33" s="10">
        <f t="shared" si="4"/>
        <v>0</v>
      </c>
      <c r="Q33" s="10">
        <f t="shared" si="6"/>
        <v>0</v>
      </c>
      <c r="S33" s="10">
        <f>Eingabedaten!E33+'Eingabedaten (berechnet)'!S32</f>
        <v>43.5</v>
      </c>
      <c r="T33" s="10">
        <f>Eingabedaten!F33+'Eingabedaten (berechnet)'!T32</f>
        <v>27.5</v>
      </c>
      <c r="U33" s="10">
        <f>Eingabedaten!G33+'Eingabedaten (berechnet)'!U32</f>
        <v>80</v>
      </c>
      <c r="V33" s="10">
        <f>Eingabedaten!H33+'Eingabedaten (berechnet)'!V32</f>
        <v>34</v>
      </c>
      <c r="W33" s="10">
        <f>Eingabedaten!I33+'Eingabedaten (berechnet)'!W32</f>
        <v>52.75</v>
      </c>
      <c r="X33" s="10">
        <f t="shared" si="7"/>
        <v>237.75</v>
      </c>
      <c r="Z33" s="10">
        <f>Z32+Eingabedaten!K33</f>
        <v>44.5</v>
      </c>
      <c r="AA33" s="10">
        <f>AA32+Eingabedaten!L33</f>
        <v>63.5</v>
      </c>
      <c r="AB33" s="10">
        <f>AB32+Eingabedaten!M33</f>
        <v>39</v>
      </c>
      <c r="AC33" s="10">
        <f>AC32+Eingabedaten!N33</f>
        <v>12.5</v>
      </c>
      <c r="AD33" s="10">
        <f>AD32+Eingabedaten!O33</f>
        <v>14.25</v>
      </c>
      <c r="AE33" s="10">
        <f t="shared" si="8"/>
        <v>173.75</v>
      </c>
      <c r="AG33" s="10">
        <f t="shared" si="9"/>
        <v>411.5</v>
      </c>
    </row>
    <row r="35" spans="2:33">
      <c r="E35" s="6">
        <f t="shared" ref="E35:J35" si="12">SUM(E6:E33)</f>
        <v>88</v>
      </c>
      <c r="F35" s="6">
        <f t="shared" si="12"/>
        <v>91</v>
      </c>
      <c r="G35" s="6">
        <f t="shared" si="12"/>
        <v>119</v>
      </c>
      <c r="H35" s="6">
        <f t="shared" si="12"/>
        <v>46.5</v>
      </c>
      <c r="I35" s="6">
        <f t="shared" si="12"/>
        <v>67</v>
      </c>
      <c r="J35" s="6">
        <f t="shared" si="12"/>
        <v>411.5</v>
      </c>
    </row>
    <row r="36" spans="2:33">
      <c r="E36" s="6">
        <f>SUM(E35:I35)</f>
        <v>411.5</v>
      </c>
      <c r="F36" s="7"/>
      <c r="G36" s="7"/>
      <c r="H36" s="7"/>
      <c r="I36" s="7"/>
      <c r="J36" s="7"/>
      <c r="M36" s="7"/>
      <c r="N36" s="7"/>
      <c r="O36" s="7"/>
      <c r="P36" s="7"/>
      <c r="Q36" s="7"/>
    </row>
  </sheetData>
  <mergeCells count="5">
    <mergeCell ref="B4:C4"/>
    <mergeCell ref="E4:I4"/>
    <mergeCell ref="L4:P4"/>
    <mergeCell ref="S4:W4"/>
    <mergeCell ref="Z4:AD4"/>
  </mergeCells>
  <pageMargins left="0.70866141732283472" right="0.70866141732283472" top="0.78740157480314965" bottom="0.78740157480314965" header="0.31496062992125984" footer="0.31496062992125984"/>
  <pageSetup paperSize="9" scale="33" orientation="landscape" horizontalDpi="300" verticalDpi="300" r:id="rId1"/>
  <headerFooter>
    <oddFooter>&amp;L&amp;D / &amp;A&amp;R&amp;F</oddFooter>
  </headerFooter>
  <colBreaks count="2" manualBreakCount="2">
    <brk id="17" max="36" man="1"/>
    <brk id="33" max="3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Revision</vt:lpstr>
      <vt:lpstr>Eingabedaten</vt:lpstr>
      <vt:lpstr>Grafiken</vt:lpstr>
      <vt:lpstr>Detailgrafiken</vt:lpstr>
      <vt:lpstr>Plandaten</vt:lpstr>
      <vt:lpstr>Eingabedaten (berechnet)</vt:lpstr>
      <vt:lpstr>Detailgrafiken!Print_Area</vt:lpstr>
      <vt:lpstr>Eingabedaten!Print_Area</vt:lpstr>
      <vt:lpstr>'Eingabedaten (berechnet)'!Print_Area</vt:lpstr>
      <vt:lpstr>Grafiken!Print_Area</vt:lpstr>
      <vt:lpstr>Plandaten!Print_Area</vt:lpstr>
      <vt:lpstr>Revision!Print_Area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Imfeld</dc:creator>
  <cp:lastModifiedBy>Ch.Imfeld</cp:lastModifiedBy>
  <cp:lastPrinted>2009-05-24T18:12:34Z</cp:lastPrinted>
  <dcterms:created xsi:type="dcterms:W3CDTF">2009-04-06T12:23:23Z</dcterms:created>
  <dcterms:modified xsi:type="dcterms:W3CDTF">2009-06-29T16:36:57Z</dcterms:modified>
</cp:coreProperties>
</file>