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861709F2-9A8A-4B21-81A6-86EBF11AE260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5" i="4" l="1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1" i="4" s="1" a="1"/>
  <c r="E71" i="4" s="1"/>
  <c r="E77" i="4" a="1"/>
  <c r="E77" i="4" s="1"/>
  <c r="F20" i="4" a="1"/>
  <c r="F20" i="4" s="1"/>
  <c r="E20" i="4" a="1"/>
  <c r="E20" i="4" s="1"/>
  <c r="E78" i="4" a="1"/>
  <c r="E78" i="4" s="1"/>
  <c r="E70" i="4" l="1" a="1"/>
  <c r="E70" i="4" s="1"/>
  <c r="E68" i="4" a="1"/>
  <c r="E68" i="4" s="1"/>
  <c r="E12" i="4" a="1"/>
  <c r="E12" i="4" s="1"/>
  <c r="E69" i="4" a="1"/>
  <c r="E69" i="4" s="1"/>
  <c r="L12" i="4" a="1"/>
  <c r="L12" i="4" s="1"/>
  <c r="E74" i="4" a="1"/>
  <c r="E74" i="4" s="1"/>
  <c r="I12" i="4" a="1"/>
  <c r="I12" i="4" s="1"/>
  <c r="E76" i="4" a="1"/>
  <c r="E76" i="4" s="1"/>
  <c r="G12" i="4" a="1"/>
  <c r="G12" i="4" s="1"/>
  <c r="M12" i="4" a="1"/>
  <c r="M12" i="4" s="1"/>
  <c r="F12" i="4" a="1"/>
  <c r="F12" i="4" s="1"/>
  <c r="E73" i="4" a="1"/>
  <c r="E73" i="4" s="1"/>
  <c r="J12" i="4" a="1"/>
  <c r="J12" i="4" s="1"/>
  <c r="H12" i="4" a="1"/>
  <c r="H12" i="4" s="1"/>
  <c r="N12" i="4" a="1"/>
  <c r="N12" i="4" s="1"/>
  <c r="E84" i="4" s="1"/>
  <c r="E72" i="4" a="1"/>
  <c r="E72" i="4" s="1"/>
  <c r="E75" i="4" a="1"/>
  <c r="E75" i="4" s="1"/>
  <c r="K12" i="4" a="1"/>
  <c r="K12" i="4" s="1"/>
  <c r="D42" i="1" l="1"/>
  <c r="A42" i="1"/>
  <c r="E42" i="1" l="1"/>
  <c r="B42" i="1" l="1"/>
  <c r="A39" i="1"/>
  <c r="A38" i="1"/>
  <c r="A37" i="1"/>
  <c r="F37" i="1"/>
  <c r="F36" i="1"/>
  <c r="A34" i="1"/>
  <c r="A33" i="1"/>
  <c r="A32" i="1"/>
  <c r="A31" i="1"/>
  <c r="E16" i="3"/>
  <c r="D16" i="3"/>
  <c r="F15" i="3"/>
  <c r="F14" i="3"/>
  <c r="F13" i="3"/>
  <c r="F6" i="3"/>
  <c r="F5" i="3"/>
  <c r="F4" i="3"/>
  <c r="F3" i="3"/>
  <c r="F42" i="1" l="1"/>
  <c r="F41" i="1"/>
  <c r="F40" i="1"/>
  <c r="F33" i="1"/>
  <c r="F32" i="1"/>
  <c r="F31" i="1"/>
  <c r="F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<sst xmlns="http://schemas.openxmlformats.org/spreadsheetml/2006/main" count="432" uniqueCount="228">
  <si>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</si>
  <si>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</si>
  <si>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</si>
  <si>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</si>
  <si>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</si>
  <si>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</si>
  <si>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</si>
  <si>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</si>
  <si>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</si>
  <si>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</si>
  <si>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</si>
  <si>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</si>
  <si>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</si>
  <si>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</si>
  <si>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</si>
  <si>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</si>
  <si>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</si>
  <si>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</si>
  <si>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</si>
  <si>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</si>
  <si>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</si>
  <si>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</si>
  <si>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</si>
  <si>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</si>
  <si>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</si>
  <si>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</si>
  <si>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</si>
  <si>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</si>
  <si>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</si>
  <si>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</si>
  <si>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</si>
  <si>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</si>
  <si>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</si>
  <si>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</si>
  <si>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</si>
  <si>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</si>
  <si>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</si>
  <si>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</si>
  <si>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</si>
  <si>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</si>
  <si>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</si>
  <si>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</si>
  <si>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</si>
  <si>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</si>
  <si>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</si>
  <si>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</si>
  <si>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</si>
  <si>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</si>
  <si>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</si>
  <si>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</si>
  <si>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</si>
  <si>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</si>
  <si>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</si>
  <si>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</si>
  <si>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</si>
  <si>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</si>
  <si>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</si>
  <si>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</si>
  <si>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</si>
  <si>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</si>
  <si>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</si>
  <si>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</si>
  <si>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</si>
  <si>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</si>
  <si>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</si>
  <si>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</si>
  <si>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</si>
  <si>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</si>
  <si>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</si>
  <si>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KF1515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</si>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</sst>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27</xdr:row>
      <xdr:rowOff>33326</xdr:rowOff>
    </xdr:from>
    <xdr:to>
      <xdr:col>2</xdr:col>
      <xdr:colOff>1071547</xdr:colOff>
      <xdr:row>47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27</xdr:row>
      <xdr:rowOff>38088</xdr:rowOff>
    </xdr:from>
    <xdr:to>
      <xdr:col>8</xdr:col>
      <xdr:colOff>592460</xdr:colOff>
      <xdr:row>27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90488</xdr:rowOff>
    </xdr:from>
    <xdr:to>
      <xdr:col>2</xdr:col>
      <xdr:colOff>1069950</xdr:colOff>
      <xdr:row>47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47</xdr:row>
      <xdr:rowOff>90485</xdr:rowOff>
    </xdr:from>
    <xdr:to>
      <xdr:col>8</xdr:col>
      <xdr:colOff>585788</xdr:colOff>
      <xdr:row>47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38</xdr:row>
      <xdr:rowOff>100013</xdr:rowOff>
    </xdr:from>
    <xdr:to>
      <xdr:col>4</xdr:col>
      <xdr:colOff>871538</xdr:colOff>
      <xdr:row>38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29</xdr:row>
      <xdr:rowOff>161927</xdr:rowOff>
    </xdr:from>
    <xdr:to>
      <xdr:col>4</xdr:col>
      <xdr:colOff>876299</xdr:colOff>
      <xdr:row>29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29</xdr:row>
      <xdr:rowOff>157169</xdr:rowOff>
    </xdr:from>
    <xdr:to>
      <xdr:col>3</xdr:col>
      <xdr:colOff>9525</xdr:colOff>
      <xdr:row>38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166688</xdr:rowOff>
    </xdr:from>
    <xdr:to>
      <xdr:col>4</xdr:col>
      <xdr:colOff>876300</xdr:colOff>
      <xdr:row>38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1136650</xdr:colOff>
      <xdr:row>29</xdr:row>
      <xdr:rowOff>133350</xdr:rowOff>
    </xdr:from>
    <xdr:to>
      <xdr:col>4</xdr:col>
      <xdr:colOff>1200150</xdr:colOff>
      <xdr:row>39</xdr:row>
      <xdr:rowOff>120650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267769-D44A-4E61-A30C-749270DCA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0" y="5715000"/>
          <a:ext cx="1778000" cy="177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0</xdr:col>
      <xdr:colOff>3048000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0F30B-62A8-427E-A19D-FFE85A88E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5">
          <cell r="A5" t="str">
            <v>6331 Hünenberg</v>
          </cell>
        </row>
        <row r="8">
          <cell r="A8" t="str">
            <v>AF1571 / KF0182 / ES=1353</v>
          </cell>
        </row>
        <row r="12">
          <cell r="A12" t="str">
            <v>Moresi Aurelia</v>
          </cell>
        </row>
        <row r="13">
          <cell r="A13" t="str">
            <v>Rigiweg 19a</v>
          </cell>
        </row>
        <row r="14">
          <cell r="A14" t="str">
            <v>5643  Sins</v>
          </cell>
        </row>
        <row r="17">
          <cell r="A17">
            <v>230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5" totalsRowShown="0">
  <autoFilter ref="D67:F95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5"/>
  <sheetViews>
    <sheetView topLeftCell="A50" zoomScale="80" zoomScaleNormal="80" workbookViewId="0">
      <selection activeCell="E83" sqref="E83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95</v>
      </c>
    </row>
    <row r="3" spans="2:14" x14ac:dyDescent="0.25">
      <c r="C3" s="29" t="s">
        <v>96</v>
      </c>
    </row>
    <row r="5" spans="2:14" x14ac:dyDescent="0.25">
      <c r="B5" s="30" t="s">
        <v>97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98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99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100</v>
      </c>
      <c r="E11" s="35" t="s">
        <v>101</v>
      </c>
      <c r="F11" s="36" t="s">
        <v>102</v>
      </c>
      <c r="G11" s="36" t="s">
        <v>103</v>
      </c>
      <c r="H11" s="36" t="s">
        <v>104</v>
      </c>
      <c r="I11" s="37" t="s">
        <v>105</v>
      </c>
      <c r="J11" s="38" t="s">
        <v>106</v>
      </c>
      <c r="K11" s="36" t="s">
        <v>107</v>
      </c>
      <c r="L11" s="37" t="s">
        <v>108</v>
      </c>
      <c r="M11" s="35" t="s">
        <v>109</v>
      </c>
      <c r="N11" s="35" t="s">
        <v>110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tr" cm="1">
        <f t="array" ref="F12">IF($D$12&lt;&gt;"",INDEX([1]!KundenTabelle[Name],$E$13,1),"n/a")</f>
        <v>Moresi</v>
      </c>
      <c r="G12" s="33" t="str" cm="1">
        <f t="array" ref="G12">IF($D$12&lt;&gt;"",INDEX([1]!KundenTabelle[Vorname],$E$13,1),"n/a")</f>
        <v>Aurelia</v>
      </c>
      <c r="H12" s="33" t="str" cm="1">
        <f t="array" ref="H12">IF($D$12&lt;&gt;"",INDEX([1]!KundenTabelle[Adresse],$E$13,1),"n/a")</f>
        <v>Rigiweg 19a</v>
      </c>
      <c r="I12" s="33" t="str" cm="1">
        <f t="array" ref="I12">IF($D$12&lt;&gt;"",INDEX([1]!KundenTabelle[PLZ],$E$13,1),"n/a")</f>
        <v xml:space="preserve">5643 </v>
      </c>
      <c r="J12" s="33" t="str" cm="1">
        <f t="array" ref="J12">IF($D$12&lt;&gt;"",INDEX([1]!KundenTabelle[Ort],$E$13,1),"n/a")</f>
        <v>Sins</v>
      </c>
      <c r="K12" s="33" t="str" cm="1">
        <f t="array" ref="K12">IF($D$12&lt;&gt;"",INDEX([1]!KundenTabelle[Mailadresse],$E$13,1),"n/a")</f>
        <v>aurelia.moresi@gmx.ch</v>
      </c>
      <c r="L12" s="33" t="str" cm="1">
        <f t="array" ref="L12">IF($D$12&lt;&gt;"",INDEX([1]!KundenTabelle[Telefonnummer],$E$13,1),"n/a")</f>
        <v>+41 76 377 92 93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111</v>
      </c>
      <c r="E13" s="40">
        <f>MATCH(D12,[1]!KundenTabelle[Kunden ID],0)</f>
        <v>183</v>
      </c>
    </row>
    <row r="15" spans="2:14" x14ac:dyDescent="0.25">
      <c r="B15" s="30" t="s">
        <v>112</v>
      </c>
      <c r="E15" s="35" t="s">
        <v>113</v>
      </c>
      <c r="F15" s="35" t="s">
        <v>114</v>
      </c>
      <c r="G15" s="35" t="s">
        <v>115</v>
      </c>
      <c r="H15" s="35" t="s">
        <v>116</v>
      </c>
      <c r="I15" s="35" t="s">
        <v>6</v>
      </c>
      <c r="J15" s="35" t="s">
        <v>117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111</v>
      </c>
      <c r="E17" s="40">
        <f>MATCH(D16,[1]!AuftragsTabelle[AuftragID],0)</f>
        <v>1649</v>
      </c>
    </row>
    <row r="19" spans="2:6" x14ac:dyDescent="0.25">
      <c r="B19" s="30" t="s">
        <v>118</v>
      </c>
      <c r="E19" s="35" t="s">
        <v>119</v>
      </c>
      <c r="F19" s="35" t="s">
        <v>120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111</v>
      </c>
      <c r="E21" s="40" t="e">
        <f>MATCH(D20,[1]!ProduktTabelle[Produkt],0)</f>
        <v>#REF!</v>
      </c>
    </row>
    <row r="25" spans="2:6" x14ac:dyDescent="0.25">
      <c r="B25" s="44" t="s">
        <v>121</v>
      </c>
    </row>
    <row r="27" spans="2:6" x14ac:dyDescent="0.25">
      <c r="B27" s="30" t="s">
        <v>122</v>
      </c>
    </row>
    <row r="29" spans="2:6" x14ac:dyDescent="0.25">
      <c r="C29" s="30" t="s">
        <v>123</v>
      </c>
    </row>
    <row r="30" spans="2:6" x14ac:dyDescent="0.25">
      <c r="D30" t="s">
        <v>124</v>
      </c>
      <c r="E30" t="s">
        <v>125</v>
      </c>
      <c r="F30" t="s">
        <v>126</v>
      </c>
    </row>
    <row r="31" spans="2:6" x14ac:dyDescent="0.25">
      <c r="D31" t="s">
        <v>127</v>
      </c>
      <c r="E31" t="s">
        <v>128</v>
      </c>
      <c r="F31" t="s">
        <v>223</v>
      </c>
    </row>
    <row r="32" spans="2:6" x14ac:dyDescent="0.25">
      <c r="D32" t="s">
        <v>129</v>
      </c>
      <c r="E32" t="s">
        <v>130</v>
      </c>
      <c r="F32" t="s">
        <v>131</v>
      </c>
    </row>
    <row r="33" spans="3:8" x14ac:dyDescent="0.25">
      <c r="D33" t="s">
        <v>132</v>
      </c>
      <c r="E33" t="s">
        <v>133</v>
      </c>
      <c r="F33" t="s">
        <v>134</v>
      </c>
    </row>
    <row r="35" spans="3:8" x14ac:dyDescent="0.25">
      <c r="C35" s="30" t="s">
        <v>135</v>
      </c>
    </row>
    <row r="36" spans="3:8" x14ac:dyDescent="0.25">
      <c r="D36" t="s">
        <v>136</v>
      </c>
      <c r="E36" t="s">
        <v>137</v>
      </c>
      <c r="F36" t="s">
        <v>138</v>
      </c>
      <c r="H36" s="24" t="s">
        <v>139</v>
      </c>
    </row>
    <row r="37" spans="3:8" x14ac:dyDescent="0.25">
      <c r="D37" t="s">
        <v>140</v>
      </c>
      <c r="E37" t="s">
        <v>141</v>
      </c>
      <c r="F37" t="s">
        <v>125</v>
      </c>
      <c r="H37" t="s">
        <v>141</v>
      </c>
    </row>
    <row r="38" spans="3:8" x14ac:dyDescent="0.25">
      <c r="D38" t="s">
        <v>142</v>
      </c>
      <c r="E38" t="s">
        <v>143</v>
      </c>
      <c r="F38" t="s">
        <v>125</v>
      </c>
      <c r="H38" t="s">
        <v>143</v>
      </c>
    </row>
    <row r="39" spans="3:8" x14ac:dyDescent="0.25">
      <c r="D39" t="s">
        <v>144</v>
      </c>
      <c r="E39" t="s">
        <v>145</v>
      </c>
      <c r="F39" t="s">
        <v>125</v>
      </c>
      <c r="H39" t="s">
        <v>145</v>
      </c>
    </row>
    <row r="40" spans="3:8" x14ac:dyDescent="0.25">
      <c r="D40" t="s">
        <v>146</v>
      </c>
      <c r="E40" t="s">
        <v>147</v>
      </c>
      <c r="F40" t="s">
        <v>125</v>
      </c>
      <c r="H40" t="s">
        <v>147</v>
      </c>
    </row>
    <row r="41" spans="3:8" x14ac:dyDescent="0.25">
      <c r="D41" t="s">
        <v>148</v>
      </c>
      <c r="E41" t="s">
        <v>149</v>
      </c>
      <c r="F41" t="s">
        <v>125</v>
      </c>
      <c r="H41" t="s">
        <v>149</v>
      </c>
    </row>
    <row r="42" spans="3:8" x14ac:dyDescent="0.25">
      <c r="D42" t="s">
        <v>150</v>
      </c>
      <c r="E42" t="s">
        <v>151</v>
      </c>
      <c r="F42" t="s">
        <v>125</v>
      </c>
      <c r="H42" t="s">
        <v>151</v>
      </c>
    </row>
    <row r="43" spans="3:8" x14ac:dyDescent="0.25">
      <c r="D43" t="s">
        <v>152</v>
      </c>
      <c r="E43" t="s">
        <v>153</v>
      </c>
      <c r="F43" t="s">
        <v>125</v>
      </c>
      <c r="H43" t="s">
        <v>153</v>
      </c>
    </row>
    <row r="44" spans="3:8" x14ac:dyDescent="0.25">
      <c r="D44" t="s">
        <v>154</v>
      </c>
      <c r="E44" t="s">
        <v>155</v>
      </c>
      <c r="F44" t="s">
        <v>125</v>
      </c>
      <c r="H44" t="s">
        <v>155</v>
      </c>
    </row>
    <row r="45" spans="3:8" x14ac:dyDescent="0.25">
      <c r="D45" t="s">
        <v>156</v>
      </c>
      <c r="E45" t="s">
        <v>157</v>
      </c>
      <c r="F45" t="s">
        <v>126</v>
      </c>
    </row>
    <row r="46" spans="3:8" x14ac:dyDescent="0.25">
      <c r="D46" t="s">
        <v>158</v>
      </c>
      <c r="E46" t="s">
        <v>159</v>
      </c>
      <c r="F46" t="s">
        <v>126</v>
      </c>
    </row>
    <row r="47" spans="3:8" x14ac:dyDescent="0.25">
      <c r="D47" t="s">
        <v>160</v>
      </c>
      <c r="E47" t="s">
        <v>161</v>
      </c>
      <c r="F47" t="s">
        <v>126</v>
      </c>
    </row>
    <row r="48" spans="3:8" x14ac:dyDescent="0.25">
      <c r="D48" t="s">
        <v>162</v>
      </c>
      <c r="E48" t="s">
        <v>163</v>
      </c>
      <c r="F48" t="s">
        <v>126</v>
      </c>
    </row>
    <row r="49" spans="4:6" x14ac:dyDescent="0.25">
      <c r="D49" t="s">
        <v>164</v>
      </c>
      <c r="E49" t="s">
        <v>165</v>
      </c>
      <c r="F49" t="s">
        <v>126</v>
      </c>
    </row>
    <row r="50" spans="4:6" x14ac:dyDescent="0.25">
      <c r="D50" t="s">
        <v>166</v>
      </c>
      <c r="E50" t="s">
        <v>167</v>
      </c>
      <c r="F50" t="s">
        <v>126</v>
      </c>
    </row>
    <row r="51" spans="4:6" x14ac:dyDescent="0.25">
      <c r="D51" t="s">
        <v>168</v>
      </c>
      <c r="E51" t="s">
        <v>169</v>
      </c>
      <c r="F51" t="s">
        <v>126</v>
      </c>
    </row>
    <row r="52" spans="4:6" x14ac:dyDescent="0.25">
      <c r="D52" t="s">
        <v>170</v>
      </c>
      <c r="E52" t="s">
        <v>171</v>
      </c>
      <c r="F52" t="s">
        <v>126</v>
      </c>
    </row>
    <row r="53" spans="4:6" x14ac:dyDescent="0.25">
      <c r="D53" t="s">
        <v>172</v>
      </c>
      <c r="E53" t="s">
        <v>173</v>
      </c>
      <c r="F53" t="s">
        <v>126</v>
      </c>
    </row>
    <row r="54" spans="4:6" x14ac:dyDescent="0.25">
      <c r="D54" t="s">
        <v>174</v>
      </c>
      <c r="E54" t="s">
        <v>175</v>
      </c>
      <c r="F54" t="s">
        <v>126</v>
      </c>
    </row>
    <row r="55" spans="4:6" x14ac:dyDescent="0.25">
      <c r="D55" t="s">
        <v>176</v>
      </c>
      <c r="E55" t="s">
        <v>177</v>
      </c>
      <c r="F55" t="s">
        <v>126</v>
      </c>
    </row>
    <row r="56" spans="4:6" x14ac:dyDescent="0.25">
      <c r="D56" t="s">
        <v>178</v>
      </c>
      <c r="E56" t="s">
        <v>179</v>
      </c>
      <c r="F56" t="s">
        <v>126</v>
      </c>
    </row>
    <row r="57" spans="4:6" x14ac:dyDescent="0.25">
      <c r="D57" t="s">
        <v>180</v>
      </c>
      <c r="E57" t="s">
        <v>181</v>
      </c>
      <c r="F57" t="s">
        <v>126</v>
      </c>
    </row>
    <row r="58" spans="4:6" x14ac:dyDescent="0.25">
      <c r="D58" t="s">
        <v>182</v>
      </c>
      <c r="E58" t="s">
        <v>183</v>
      </c>
      <c r="F58" t="s">
        <v>126</v>
      </c>
    </row>
    <row r="59" spans="4:6" x14ac:dyDescent="0.25">
      <c r="D59" t="s">
        <v>184</v>
      </c>
      <c r="E59" t="s">
        <v>185</v>
      </c>
      <c r="F59" t="s">
        <v>126</v>
      </c>
    </row>
    <row r="60" spans="4:6" x14ac:dyDescent="0.25">
      <c r="D60" t="s">
        <v>186</v>
      </c>
      <c r="E60" t="s">
        <v>187</v>
      </c>
      <c r="F60" t="s">
        <v>126</v>
      </c>
    </row>
    <row r="62" spans="4:6" x14ac:dyDescent="0.25">
      <c r="D62" t="s">
        <v>188</v>
      </c>
      <c r="E62" t="s">
        <v>189</v>
      </c>
      <c r="F62" t="s">
        <v>126</v>
      </c>
    </row>
    <row r="65" spans="3:8" x14ac:dyDescent="0.25">
      <c r="C65" s="30" t="s">
        <v>190</v>
      </c>
    </row>
    <row r="66" spans="3:8" x14ac:dyDescent="0.25">
      <c r="G66" s="39" t="s">
        <v>191</v>
      </c>
      <c r="H66" s="24" t="s">
        <v>192</v>
      </c>
    </row>
    <row r="67" spans="3:8" x14ac:dyDescent="0.25">
      <c r="D67" t="s">
        <v>193</v>
      </c>
      <c r="E67" t="s">
        <v>194</v>
      </c>
      <c r="F67" t="s">
        <v>195</v>
      </c>
      <c r="G67" s="39" t="s">
        <v>196</v>
      </c>
      <c r="H67" t="s">
        <v>197</v>
      </c>
    </row>
    <row r="68" spans="3:8" x14ac:dyDescent="0.25">
      <c r="D68" t="s">
        <v>102</v>
      </c>
      <c r="E68" t="str" cm="1">
        <f t="array" ref="E68">IFERROR(IF($D$12&lt;&gt;"",IF(INDEX([1]!KundenTabelle[Name],$E$13,1)&lt;&gt;0,INDEX([1]!KundenTabelle[Name],$E$13,1),$H$67),"n/a"),"n/v")</f>
        <v>Moresi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103</v>
      </c>
      <c r="E69" t="str" cm="1">
        <f t="array" ref="E69">IFERROR(IF($D$12&lt;&gt;"",IF(INDEX([1]!KundenTabelle[Vorname],$E$13,1)&lt;&gt;0,INDEX([1]!KundenTabelle[Vorname],$E$13,1),$H$67),"n/a"),"n/v")</f>
        <v>Aurelia</v>
      </c>
      <c r="F69" t="str">
        <f>CONCATENATE("[--",TabABBookmarks[[#This Row],[BookmarkName]],"--]")</f>
        <v>[--Vorname--]</v>
      </c>
    </row>
    <row r="70" spans="3:8" x14ac:dyDescent="0.25">
      <c r="D70" t="s">
        <v>104</v>
      </c>
      <c r="E70" t="str" cm="1">
        <f t="array" ref="E70">IFERROR(IF($D$12&lt;&gt;"",IF(INDEX([1]!KundenTabelle[Adresse],$E$13,1)&lt;&gt;0,INDEX([1]!KundenTabelle[Adresse],$E$13,1),$H$67),"n/a"),"n/v")</f>
        <v>Rigiweg 19a</v>
      </c>
      <c r="F70" t="str">
        <f>CONCATENATE("[--",TabABBookmarks[[#This Row],[BookmarkName]],"--]")</f>
        <v>[--Adresse--]</v>
      </c>
    </row>
    <row r="71" spans="3:8" x14ac:dyDescent="0.25">
      <c r="D71" t="s">
        <v>105</v>
      </c>
      <c r="E71" t="str" cm="1">
        <f t="array" ref="E71">IFERROR(IF($D$12&lt;&gt;"",IF(INDEX([1]!KundenTabelle[PLZ],$E$13,1)&lt;&gt;0,INDEX([1]!KundenTabelle[PLZ],$E$13,1),$H$67),"n/a"),"n/v")</f>
        <v xml:space="preserve">5643 </v>
      </c>
      <c r="F71" t="str">
        <f>CONCATENATE("[--",TabABBookmarks[[#This Row],[BookmarkName]],"--]")</f>
        <v>[--PLZ--]</v>
      </c>
    </row>
    <row r="72" spans="3:8" x14ac:dyDescent="0.25">
      <c r="D72" t="s">
        <v>106</v>
      </c>
      <c r="E72" t="str" cm="1">
        <f t="array" ref="E72">IFERROR(IF($D$12&lt;&gt;"",IF(INDEX([1]!KundenTabelle[Ort],$E$13,1)&lt;&gt;0,INDEX([1]!KundenTabelle[Ort],$E$13,1),$H$67),"n/a"),"n/v")</f>
        <v>Sins</v>
      </c>
      <c r="F72" t="str">
        <f>CONCATENATE("[--",TabABBookmarks[[#This Row],[BookmarkName]],"--]")</f>
        <v>[--Ort--]</v>
      </c>
    </row>
    <row r="73" spans="3:8" x14ac:dyDescent="0.25">
      <c r="D73" t="s">
        <v>107</v>
      </c>
      <c r="E73" t="str" cm="1">
        <f t="array" ref="E73">IFERROR(IF($D$12&lt;&gt;"",IF(INDEX([1]!KundenTabelle[Mailadresse],$E$13,1)&lt;&gt;0,INDEX([1]!KundenTabelle[Mailadresse],$E$13,1),$H$67),"n/a"),"n/v")</f>
        <v>aurelia.moresi@gmx.ch</v>
      </c>
      <c r="F73" t="str">
        <f>CONCATENATE("[--",TabABBookmarks[[#This Row],[BookmarkName]],"--]")</f>
        <v>[--Mailadresse--]</v>
      </c>
    </row>
    <row r="74" spans="3:8" x14ac:dyDescent="0.25">
      <c r="D74" t="s">
        <v>108</v>
      </c>
      <c r="E74" t="str" cm="1">
        <f t="array" ref="E74">IFERROR(IF($D$12&lt;&gt;"",IF(INDEX([1]!KundenTabelle[Telefonnummer],$E$13,1)&lt;&gt;0,INDEX([1]!KundenTabelle[Telefonnummer],$E$13,1),$H$67),"n/a"),"n/v")</f>
        <v>+41 76 377 92 93</v>
      </c>
      <c r="F74" t="str">
        <f>CONCATENATE("[--",TabABBookmarks[[#This Row],[BookmarkName]],"--]")</f>
        <v>[--Telefonnummer--]</v>
      </c>
    </row>
    <row r="75" spans="3:8" x14ac:dyDescent="0.25">
      <c r="D75" t="s">
        <v>114</v>
      </c>
      <c r="E75" t="str" cm="1">
        <f t="array" ref="E75">IFERROR(IF($D$12&lt;&gt;"",IF(INDEX([1]!KundenTabelle[Kunden ID],$E$13,1)&lt;&gt;0,INDEX([1]!KundenTabelle[Kunden ID],$E$13,1),$H$67),"n/a"),"n/v")</f>
        <v>KF0182</v>
      </c>
      <c r="F75" t="str">
        <f>CONCATENATE("[--",TabABBookmarks[[#This Row],[BookmarkName]],"--]")</f>
        <v>[--KundenID--]</v>
      </c>
    </row>
    <row r="76" spans="3:8" x14ac:dyDescent="0.25">
      <c r="D76" t="s">
        <v>198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199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200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201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202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203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204</v>
      </c>
      <c r="E83" s="49" t="s">
        <v>225</v>
      </c>
      <c r="F83" s="46" t="str">
        <f>CONCATENATE("[--",TabABBookmarks[[#This Row],[BookmarkName]],"--]")</f>
        <v>[--AuftragDatum--]</v>
      </c>
    </row>
    <row r="84" spans="4:11" x14ac:dyDescent="0.25">
      <c r="D84" t="s">
        <v>205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206</v>
      </c>
      <c r="H84" t="s">
        <v>207</v>
      </c>
      <c r="J84" s="39" t="s">
        <v>208</v>
      </c>
      <c r="K84" t="s">
        <v>209</v>
      </c>
    </row>
    <row r="85" spans="4:11" x14ac:dyDescent="0.25">
      <c r="D85" t="s">
        <v>210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211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212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213</v>
      </c>
      <c r="E89" t="str">
        <f>[1]SwissQRCode!A5</f>
        <v>6331 Hünenberg</v>
      </c>
      <c r="F89" t="str">
        <f>CONCATENATE("[--",TabABBookmarks[[#This Row],[BookmarkName]],"--]")</f>
        <v>[--Empfängerwohnort--]</v>
      </c>
    </row>
    <row r="90" spans="4:11" x14ac:dyDescent="0.25">
      <c r="D90" t="s">
        <v>214</v>
      </c>
      <c r="E90" t="str">
        <f>[1]SwissQRCode!A12</f>
        <v>Moresi Aurelia</v>
      </c>
      <c r="F90" t="str">
        <f>CONCATENATE("[--",TabABBookmarks[[#This Row],[BookmarkName]],"--]")</f>
        <v>[--Kundenname--]</v>
      </c>
    </row>
    <row r="91" spans="4:11" x14ac:dyDescent="0.25">
      <c r="D91" t="s">
        <v>215</v>
      </c>
      <c r="E91" t="str">
        <f>[1]SwissQRCode!A13</f>
        <v>Rigiweg 19a</v>
      </c>
      <c r="F91" t="str">
        <f>CONCATENATE("[--",TabABBookmarks[[#This Row],[BookmarkName]],"--]")</f>
        <v>[--Kundenadresse--]</v>
      </c>
    </row>
    <row r="92" spans="4:11" x14ac:dyDescent="0.25">
      <c r="D92" t="s">
        <v>216</v>
      </c>
      <c r="E92" t="str">
        <f>[1]SwissQRCode!A14</f>
        <v>5643  Sins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48">
        <f>[1]SwissQRCode!A17</f>
        <v>230</v>
      </c>
      <c r="F93" t="str">
        <f>CONCATENATE("[--",TabABBookmarks[[#This Row],[BookmarkName]],"--]")</f>
        <v>[--Amount--]</v>
      </c>
    </row>
    <row r="94" spans="4:11" x14ac:dyDescent="0.25">
      <c r="D94" t="s">
        <v>217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218</v>
      </c>
      <c r="E95" t="s">
        <v>219</v>
      </c>
      <c r="F95" t="str">
        <f>CONCATENATE("[--",TabABBookmarks[[#This Row],[BookmarkName]],"--]")</f>
        <v>[--BillInformation--]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2"/>
  <sheetViews>
    <sheetView workbookViewId="0">
      <selection activeCell="E47" sqref="E4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">
        <v>69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6" x14ac:dyDescent="0.25">
      <c r="A17" s="9">
        <v>12</v>
      </c>
      <c r="D17" t="s">
        <v>27</v>
      </c>
    </row>
    <row r="18" spans="1:6" x14ac:dyDescent="0.25">
      <c r="A18" s="9" t="s">
        <v>7</v>
      </c>
      <c r="D18" t="s">
        <v>31</v>
      </c>
      <c r="E18" t="s">
        <v>33</v>
      </c>
    </row>
    <row r="19" spans="1:6" x14ac:dyDescent="0.25">
      <c r="A19" s="9"/>
    </row>
    <row r="20" spans="1:6" x14ac:dyDescent="0.25">
      <c r="A20" s="5" t="s">
        <v>72</v>
      </c>
    </row>
    <row r="21" spans="1:6" x14ac:dyDescent="0.25">
      <c r="A21" s="9" t="s">
        <v>53</v>
      </c>
      <c r="B21" s="9">
        <v>175</v>
      </c>
      <c r="D21" t="s">
        <v>73</v>
      </c>
      <c r="E21" t="s">
        <v>77</v>
      </c>
    </row>
    <row r="22" spans="1:6" x14ac:dyDescent="0.25">
      <c r="A22" s="9" t="s">
        <v>54</v>
      </c>
      <c r="B22" s="9">
        <v>450</v>
      </c>
      <c r="D22" t="s">
        <v>74</v>
      </c>
    </row>
    <row r="23" spans="1:6" x14ac:dyDescent="0.25">
      <c r="A23" s="9" t="s">
        <v>55</v>
      </c>
      <c r="B23" s="9">
        <v>140</v>
      </c>
      <c r="D23" t="s">
        <v>75</v>
      </c>
    </row>
    <row r="24" spans="1:6" x14ac:dyDescent="0.25">
      <c r="A24" s="9" t="s">
        <v>56</v>
      </c>
      <c r="B24" s="9">
        <v>140</v>
      </c>
      <c r="D24" t="s">
        <v>76</v>
      </c>
    </row>
    <row r="25" spans="1:6" x14ac:dyDescent="0.25">
      <c r="A25" s="5" t="s">
        <v>78</v>
      </c>
      <c r="B25" s="9"/>
    </row>
    <row r="26" spans="1:6" x14ac:dyDescent="0.25">
      <c r="A26" s="9" t="s">
        <v>80</v>
      </c>
      <c r="D26" t="s">
        <v>79</v>
      </c>
    </row>
    <row r="28" spans="1:6" s="1" customFormat="1" ht="14.25" x14ac:dyDescent="0.2">
      <c r="F28" s="2"/>
    </row>
    <row r="29" spans="1:6" s="1" customFormat="1" ht="20.25" x14ac:dyDescent="0.3">
      <c r="A29" s="3" t="s">
        <v>0</v>
      </c>
      <c r="B29" s="3"/>
      <c r="C29" s="4"/>
      <c r="D29" s="3" t="s">
        <v>1</v>
      </c>
      <c r="F29" s="5" t="s">
        <v>2</v>
      </c>
    </row>
    <row r="30" spans="1:6" s="1" customFormat="1" ht="14.25" x14ac:dyDescent="0.2">
      <c r="A30" s="6" t="s">
        <v>2</v>
      </c>
      <c r="F30" s="16" t="str">
        <f>A31</f>
        <v>CH04 3078 7007 7190 5090 2</v>
      </c>
    </row>
    <row r="31" spans="1:6" s="7" customFormat="1" ht="12.75" x14ac:dyDescent="0.2">
      <c r="A31" s="7" t="str">
        <f>A2</f>
        <v>CH04 3078 7007 7190 5090 2</v>
      </c>
      <c r="B31" s="5"/>
      <c r="F31" s="16" t="str">
        <f>A32</f>
        <v>fotoleu</v>
      </c>
    </row>
    <row r="32" spans="1:6" s="1" customFormat="1" ht="14.25" x14ac:dyDescent="0.2">
      <c r="A32" s="7" t="str">
        <f>A3</f>
        <v>fotoleu</v>
      </c>
      <c r="B32" s="2"/>
      <c r="F32" s="16" t="str">
        <f>A33</f>
        <v>Inh. Anita Imfeld-Leu</v>
      </c>
    </row>
    <row r="33" spans="1:7" s="1" customFormat="1" ht="14.25" x14ac:dyDescent="0.2">
      <c r="A33" s="7" t="str">
        <f>A4</f>
        <v>Inh. Anita Imfeld-Leu</v>
      </c>
      <c r="B33" s="2"/>
      <c r="F33" s="16" t="str">
        <f>A34</f>
        <v>Bösch 63, 6331 Hünenberg</v>
      </c>
    </row>
    <row r="34" spans="1:7" s="1" customFormat="1" ht="14.25" x14ac:dyDescent="0.2">
      <c r="A34" s="7" t="str">
        <f>A5</f>
        <v>Bösch 63, 6331 Hünenberg</v>
      </c>
      <c r="B34" s="2"/>
      <c r="F34" s="2"/>
    </row>
    <row r="35" spans="1:7" s="1" customFormat="1" ht="14.25" x14ac:dyDescent="0.2">
      <c r="A35" s="7"/>
      <c r="F35" s="5" t="s">
        <v>3</v>
      </c>
    </row>
    <row r="36" spans="1:7" s="1" customFormat="1" ht="14.25" x14ac:dyDescent="0.2">
      <c r="A36" s="6" t="s">
        <v>4</v>
      </c>
      <c r="F36" s="2" t="str">
        <f>A8</f>
        <v>KF1515</v>
      </c>
    </row>
    <row r="37" spans="1:7" s="1" customFormat="1" ht="14.25" x14ac:dyDescent="0.2">
      <c r="A37" s="7" t="str">
        <f>A12</f>
        <v>Christian Imfeld</v>
      </c>
      <c r="B37" s="5"/>
      <c r="F37" s="2" t="str">
        <f>A9</f>
        <v>Datum 01.10.2020</v>
      </c>
      <c r="G37" s="8"/>
    </row>
    <row r="38" spans="1:7" s="1" customFormat="1" ht="14.25" x14ac:dyDescent="0.2">
      <c r="A38" s="7" t="str">
        <f>A13</f>
        <v>Eichholzweg 9</v>
      </c>
      <c r="B38" s="2"/>
      <c r="F38" s="2"/>
    </row>
    <row r="39" spans="1:7" s="1" customFormat="1" ht="14.25" x14ac:dyDescent="0.2">
      <c r="A39" s="7" t="str">
        <f>A14</f>
        <v>6312 Steinhausen</v>
      </c>
      <c r="B39" s="2"/>
      <c r="F39" s="5" t="s">
        <v>4</v>
      </c>
    </row>
    <row r="40" spans="1:7" s="1" customFormat="1" ht="14.25" x14ac:dyDescent="0.2">
      <c r="A40" s="7"/>
      <c r="B40" s="5"/>
      <c r="F40" s="16" t="str">
        <f>A37</f>
        <v>Christian Imfeld</v>
      </c>
    </row>
    <row r="41" spans="1:7" s="1" customFormat="1" ht="14.25" x14ac:dyDescent="0.2">
      <c r="A41" s="6" t="s">
        <v>5</v>
      </c>
      <c r="B41" s="6" t="s">
        <v>6</v>
      </c>
      <c r="D41" s="5" t="s">
        <v>5</v>
      </c>
      <c r="E41" s="5" t="s">
        <v>6</v>
      </c>
      <c r="F41" s="16" t="str">
        <f>A38</f>
        <v>Eichholzweg 9</v>
      </c>
    </row>
    <row r="42" spans="1:7" s="1" customFormat="1" ht="14.25" x14ac:dyDescent="0.2">
      <c r="A42" s="7" t="str">
        <f>A18</f>
        <v>CHF</v>
      </c>
      <c r="B42" s="9">
        <f>A17</f>
        <v>12</v>
      </c>
      <c r="D42" s="2" t="str">
        <f>A18</f>
        <v>CHF</v>
      </c>
      <c r="E42" s="17">
        <f>A17</f>
        <v>12</v>
      </c>
      <c r="F42" s="16" t="str">
        <f>A39</f>
        <v>6312 Steinhausen</v>
      </c>
    </row>
    <row r="43" spans="1:7" s="1" customFormat="1" ht="14.25" x14ac:dyDescent="0.2">
      <c r="A43" s="7"/>
      <c r="B43" s="9"/>
      <c r="D43" s="2"/>
      <c r="E43" s="10"/>
      <c r="F43" s="2"/>
    </row>
    <row r="44" spans="1:7" s="1" customFormat="1" ht="16.5" x14ac:dyDescent="0.3">
      <c r="A44" s="11"/>
      <c r="B44"/>
      <c r="C44" s="12" t="s">
        <v>8</v>
      </c>
      <c r="D44"/>
      <c r="F44" s="2"/>
    </row>
    <row r="45" spans="1:7" s="1" customFormat="1" ht="16.5" x14ac:dyDescent="0.3">
      <c r="B45" s="11"/>
      <c r="D45"/>
      <c r="E45"/>
      <c r="F45" s="2"/>
    </row>
    <row r="46" spans="1:7" s="1" customFormat="1" x14ac:dyDescent="0.25">
      <c r="A46"/>
      <c r="F46" s="2"/>
    </row>
    <row r="47" spans="1:7" s="1" customFormat="1" x14ac:dyDescent="0.25">
      <c r="A47"/>
      <c r="B47"/>
      <c r="C47"/>
      <c r="D47"/>
      <c r="E47"/>
      <c r="F47" s="2"/>
    </row>
    <row r="48" spans="1:7" ht="16.5" x14ac:dyDescent="0.3">
      <c r="A48" s="11"/>
    </row>
    <row r="49" spans="1:6" ht="16.5" x14ac:dyDescent="0.3">
      <c r="A49" s="11"/>
      <c r="B49" s="11"/>
    </row>
    <row r="50" spans="1:6" ht="16.5" x14ac:dyDescent="0.3">
      <c r="A50" s="14"/>
      <c r="B50" s="11"/>
    </row>
    <row r="51" spans="1:6" x14ac:dyDescent="0.25">
      <c r="B51" s="14"/>
      <c r="C51" s="14"/>
      <c r="D51" s="14"/>
      <c r="E51" s="14"/>
    </row>
    <row r="52" spans="1:6" s="14" customFormat="1" x14ac:dyDescent="0.25">
      <c r="A52"/>
      <c r="B52"/>
      <c r="C52"/>
      <c r="D52"/>
      <c r="E52"/>
      <c r="F52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H54"/>
  <sheetViews>
    <sheetView tabSelected="1" workbookViewId="0">
      <selection activeCell="C6" sqref="C6"/>
    </sheetView>
  </sheetViews>
  <sheetFormatPr defaultRowHeight="15" x14ac:dyDescent="0.25"/>
  <cols>
    <col min="1" max="1" width="73.5703125" style="18" customWidth="1"/>
    <col min="2" max="2" width="31.140625" style="18" customWidth="1"/>
    <col min="3" max="6" width="31.140625" customWidth="1"/>
  </cols>
  <sheetData>
    <row r="2" spans="2:4" x14ac:dyDescent="0.25">
      <c r="B2" s="18" t="s">
        <v>50</v>
      </c>
      <c r="C2" t="s">
        <v>51</v>
      </c>
    </row>
    <row r="4" spans="2:4" x14ac:dyDescent="0.25">
      <c r="B4" s="18" t="s">
        <v>52</v>
      </c>
    </row>
    <row r="5" spans="2:4" x14ac:dyDescent="0.25">
      <c r="B5" s="25" t="s">
        <v>53</v>
      </c>
      <c r="C5">
        <v>20</v>
      </c>
      <c r="D5" t="s">
        <v>77</v>
      </c>
    </row>
    <row r="6" spans="2:4" x14ac:dyDescent="0.25">
      <c r="B6" s="25" t="s">
        <v>54</v>
      </c>
      <c r="C6">
        <v>20</v>
      </c>
    </row>
    <row r="7" spans="2:4" x14ac:dyDescent="0.25">
      <c r="B7" s="25" t="s">
        <v>55</v>
      </c>
      <c r="C7">
        <v>220</v>
      </c>
    </row>
    <row r="8" spans="2:4" x14ac:dyDescent="0.25">
      <c r="B8" s="25" t="s">
        <v>56</v>
      </c>
      <c r="C8">
        <v>220</v>
      </c>
    </row>
    <row r="18" spans="1:8" x14ac:dyDescent="0.25">
      <c r="A18" s="26" t="s">
        <v>66</v>
      </c>
      <c r="B18" s="23" t="s">
        <v>39</v>
      </c>
      <c r="C18" s="24" t="s">
        <v>40</v>
      </c>
      <c r="D18" s="24" t="s">
        <v>41</v>
      </c>
      <c r="E18" s="24" t="s">
        <v>46</v>
      </c>
      <c r="F18" s="24" t="s">
        <v>47</v>
      </c>
    </row>
    <row r="19" spans="1:8" x14ac:dyDescent="0.25">
      <c r="A19" s="20"/>
      <c r="B19" s="22"/>
      <c r="C19" s="22"/>
      <c r="D19" s="22"/>
      <c r="E19" s="22"/>
      <c r="F19" s="22"/>
      <c r="G19" s="21"/>
      <c r="H19" s="21"/>
    </row>
    <row r="20" spans="1:8" ht="45" x14ac:dyDescent="0.25">
      <c r="A20" s="20" t="s">
        <v>227</v>
      </c>
      <c r="B20" s="22"/>
      <c r="C20" s="22"/>
      <c r="D20" s="22"/>
      <c r="E20" s="22"/>
      <c r="F20" s="22"/>
      <c r="G20" s="21"/>
      <c r="H20" s="21"/>
    </row>
    <row r="21" spans="1:8" ht="45" x14ac:dyDescent="0.25">
      <c r="A21" s="20" t="s">
        <v>226</v>
      </c>
      <c r="B21" s="22"/>
      <c r="C21" s="22"/>
      <c r="D21" s="22"/>
      <c r="E21" s="22"/>
      <c r="F21" s="22"/>
      <c r="G21" s="21"/>
      <c r="H21" s="21"/>
    </row>
    <row r="22" spans="1:8" ht="45" x14ac:dyDescent="0.25">
      <c r="A22" s="20" t="s">
        <v>224</v>
      </c>
      <c r="B22" s="22"/>
      <c r="C22" s="22"/>
      <c r="D22" s="22"/>
      <c r="E22" s="22"/>
      <c r="F22" s="22"/>
      <c r="G22" s="21"/>
      <c r="H22" s="21"/>
    </row>
    <row r="23" spans="1:8" ht="45" x14ac:dyDescent="0.25">
      <c r="A23" s="20" t="s">
        <v>222</v>
      </c>
      <c r="B23" s="22"/>
      <c r="C23" s="22"/>
      <c r="D23" s="22"/>
      <c r="E23" s="22"/>
      <c r="F23" s="22"/>
      <c r="G23" s="21"/>
      <c r="H23" s="21"/>
    </row>
    <row r="24" spans="1:8" ht="30" x14ac:dyDescent="0.25">
      <c r="A24" s="20" t="s">
        <v>221</v>
      </c>
      <c r="B24" s="22"/>
      <c r="C24" s="22"/>
      <c r="D24" s="22"/>
      <c r="E24" s="22"/>
      <c r="F24" s="22"/>
      <c r="G24" s="21"/>
      <c r="H24" s="21"/>
    </row>
    <row r="25" spans="1:8" ht="30" x14ac:dyDescent="0.25">
      <c r="A25" s="20" t="s">
        <v>220</v>
      </c>
      <c r="B25" s="22"/>
      <c r="C25" s="22"/>
      <c r="D25" s="22"/>
      <c r="E25" s="22"/>
      <c r="F25" s="22"/>
      <c r="G25" s="21"/>
      <c r="H25" s="21"/>
    </row>
    <row r="26" spans="1:8" ht="120" x14ac:dyDescent="0.25">
      <c r="A26" s="20" t="s">
        <v>94</v>
      </c>
      <c r="B26" s="22" t="s">
        <v>35</v>
      </c>
      <c r="C26" s="22" t="s">
        <v>36</v>
      </c>
      <c r="D26" s="22" t="s">
        <v>49</v>
      </c>
      <c r="E26" s="22" t="s">
        <v>71</v>
      </c>
      <c r="F26" s="22" t="s">
        <v>45</v>
      </c>
      <c r="G26" s="21"/>
      <c r="H26" s="21"/>
    </row>
    <row r="27" spans="1:8" ht="120" x14ac:dyDescent="0.25">
      <c r="A27" s="20" t="s">
        <v>93</v>
      </c>
      <c r="B27" s="22" t="s">
        <v>35</v>
      </c>
      <c r="C27" s="22" t="s">
        <v>36</v>
      </c>
      <c r="D27" s="22" t="s">
        <v>49</v>
      </c>
      <c r="E27" s="22" t="s">
        <v>71</v>
      </c>
      <c r="F27" s="22" t="s">
        <v>45</v>
      </c>
      <c r="G27" s="21"/>
      <c r="H27" s="21"/>
    </row>
    <row r="28" spans="1:8" ht="120" x14ac:dyDescent="0.25">
      <c r="A28" s="20" t="s">
        <v>92</v>
      </c>
      <c r="B28" s="22" t="s">
        <v>35</v>
      </c>
      <c r="C28" s="22" t="s">
        <v>36</v>
      </c>
      <c r="D28" s="22" t="s">
        <v>49</v>
      </c>
      <c r="E28" s="22" t="s">
        <v>71</v>
      </c>
      <c r="F28" s="22" t="s">
        <v>45</v>
      </c>
      <c r="G28" s="21"/>
      <c r="H28" s="21"/>
    </row>
    <row r="29" spans="1:8" ht="120" x14ac:dyDescent="0.25">
      <c r="A29" s="20" t="s">
        <v>91</v>
      </c>
      <c r="B29" s="22" t="s">
        <v>35</v>
      </c>
      <c r="C29" s="22" t="s">
        <v>36</v>
      </c>
      <c r="D29" s="22" t="s">
        <v>49</v>
      </c>
      <c r="E29" s="22" t="s">
        <v>71</v>
      </c>
      <c r="F29" s="22" t="s">
        <v>45</v>
      </c>
      <c r="G29" s="21"/>
      <c r="H29" s="21"/>
    </row>
    <row r="30" spans="1:8" ht="120" x14ac:dyDescent="0.25">
      <c r="A30" s="20" t="s">
        <v>90</v>
      </c>
      <c r="B30" s="22" t="s">
        <v>35</v>
      </c>
      <c r="C30" s="22" t="s">
        <v>36</v>
      </c>
      <c r="D30" s="22" t="s">
        <v>49</v>
      </c>
      <c r="E30" s="22" t="s">
        <v>71</v>
      </c>
      <c r="F30" s="22" t="s">
        <v>45</v>
      </c>
      <c r="G30" s="21"/>
      <c r="H30" s="21"/>
    </row>
    <row r="31" spans="1:8" ht="120" x14ac:dyDescent="0.25">
      <c r="A31" s="20" t="s">
        <v>89</v>
      </c>
      <c r="B31" s="22" t="s">
        <v>35</v>
      </c>
      <c r="C31" s="22" t="s">
        <v>36</v>
      </c>
      <c r="D31" s="22" t="s">
        <v>49</v>
      </c>
      <c r="E31" s="22" t="s">
        <v>71</v>
      </c>
      <c r="F31" s="22" t="s">
        <v>45</v>
      </c>
      <c r="G31" s="21"/>
      <c r="H31" s="21"/>
    </row>
    <row r="32" spans="1:8" ht="120" x14ac:dyDescent="0.25">
      <c r="A32" s="20" t="s">
        <v>88</v>
      </c>
      <c r="B32" s="22" t="s">
        <v>35</v>
      </c>
      <c r="C32" s="22" t="s">
        <v>36</v>
      </c>
      <c r="D32" s="22" t="s">
        <v>49</v>
      </c>
      <c r="E32" s="22" t="s">
        <v>71</v>
      </c>
      <c r="F32" s="22" t="s">
        <v>45</v>
      </c>
      <c r="G32" s="21"/>
      <c r="H32" s="21"/>
    </row>
    <row r="33" spans="1:8" ht="120" x14ac:dyDescent="0.25">
      <c r="A33" s="20" t="s">
        <v>87</v>
      </c>
      <c r="B33" s="22" t="s">
        <v>35</v>
      </c>
      <c r="C33" s="22" t="s">
        <v>36</v>
      </c>
      <c r="D33" s="22" t="s">
        <v>49</v>
      </c>
      <c r="E33" s="22" t="s">
        <v>71</v>
      </c>
      <c r="F33" s="22" t="s">
        <v>45</v>
      </c>
      <c r="G33" s="21"/>
      <c r="H33" s="21"/>
    </row>
    <row r="34" spans="1:8" ht="120" x14ac:dyDescent="0.25">
      <c r="A34" s="20" t="s">
        <v>86</v>
      </c>
      <c r="B34" s="22" t="s">
        <v>35</v>
      </c>
      <c r="C34" s="22" t="s">
        <v>36</v>
      </c>
      <c r="D34" s="22" t="s">
        <v>49</v>
      </c>
      <c r="E34" s="22" t="s">
        <v>71</v>
      </c>
      <c r="F34" s="22" t="s">
        <v>45</v>
      </c>
      <c r="G34" s="21"/>
      <c r="H34" s="21"/>
    </row>
    <row r="35" spans="1:8" ht="120" x14ac:dyDescent="0.25">
      <c r="A35" s="20" t="s">
        <v>85</v>
      </c>
      <c r="B35" s="22" t="s">
        <v>35</v>
      </c>
      <c r="C35" s="22" t="s">
        <v>36</v>
      </c>
      <c r="D35" s="22" t="s">
        <v>49</v>
      </c>
      <c r="E35" s="22" t="s">
        <v>71</v>
      </c>
      <c r="F35" s="22" t="s">
        <v>45</v>
      </c>
      <c r="G35" s="21"/>
      <c r="H35" s="21"/>
    </row>
    <row r="36" spans="1:8" ht="120" x14ac:dyDescent="0.25">
      <c r="A36" s="20" t="s">
        <v>84</v>
      </c>
      <c r="B36" s="22" t="s">
        <v>35</v>
      </c>
      <c r="C36" s="22" t="s">
        <v>36</v>
      </c>
      <c r="D36" s="22" t="s">
        <v>49</v>
      </c>
      <c r="E36" s="22" t="s">
        <v>71</v>
      </c>
      <c r="F36" s="22" t="s">
        <v>45</v>
      </c>
      <c r="G36" s="21"/>
      <c r="H36" s="21"/>
    </row>
    <row r="37" spans="1:8" ht="120" x14ac:dyDescent="0.25">
      <c r="A37" s="20" t="s">
        <v>83</v>
      </c>
      <c r="B37" s="22" t="s">
        <v>35</v>
      </c>
      <c r="C37" s="22" t="s">
        <v>36</v>
      </c>
      <c r="D37" s="22" t="s">
        <v>49</v>
      </c>
      <c r="E37" s="22" t="s">
        <v>71</v>
      </c>
      <c r="F37" s="22" t="s">
        <v>45</v>
      </c>
      <c r="G37" s="21"/>
      <c r="H37" s="21"/>
    </row>
    <row r="38" spans="1:8" ht="120" x14ac:dyDescent="0.25">
      <c r="A38" s="20" t="s">
        <v>82</v>
      </c>
      <c r="B38" s="22" t="s">
        <v>35</v>
      </c>
      <c r="C38" s="22" t="s">
        <v>36</v>
      </c>
      <c r="D38" s="22" t="s">
        <v>49</v>
      </c>
      <c r="E38" s="22" t="s">
        <v>71</v>
      </c>
      <c r="F38" s="22" t="s">
        <v>45</v>
      </c>
      <c r="G38" s="21"/>
      <c r="H38" s="21"/>
    </row>
    <row r="39" spans="1:8" ht="120" x14ac:dyDescent="0.25">
      <c r="A39" s="20" t="s">
        <v>81</v>
      </c>
      <c r="B39" s="22" t="s">
        <v>35</v>
      </c>
      <c r="C39" s="22" t="s">
        <v>36</v>
      </c>
      <c r="D39" s="22" t="s">
        <v>49</v>
      </c>
      <c r="E39" s="22" t="s">
        <v>71</v>
      </c>
      <c r="F39" s="22" t="s">
        <v>45</v>
      </c>
      <c r="G39" s="21"/>
      <c r="H39" s="21"/>
    </row>
    <row r="40" spans="1:8" ht="120" x14ac:dyDescent="0.25">
      <c r="A40" s="20" t="s">
        <v>70</v>
      </c>
      <c r="B40" s="22" t="s">
        <v>35</v>
      </c>
      <c r="C40" s="22" t="s">
        <v>36</v>
      </c>
      <c r="D40" s="22" t="s">
        <v>49</v>
      </c>
      <c r="E40" s="22" t="s">
        <v>71</v>
      </c>
      <c r="F40" s="22" t="s">
        <v>45</v>
      </c>
      <c r="G40" s="21"/>
      <c r="H40" s="21"/>
    </row>
    <row r="41" spans="1:8" ht="120" x14ac:dyDescent="0.25">
      <c r="A41" s="20" t="s">
        <v>65</v>
      </c>
      <c r="B41" s="22" t="s">
        <v>35</v>
      </c>
      <c r="C41" s="22" t="s">
        <v>36</v>
      </c>
      <c r="D41" s="22" t="s">
        <v>49</v>
      </c>
      <c r="E41" s="22" t="s">
        <v>63</v>
      </c>
      <c r="F41" s="22" t="s">
        <v>45</v>
      </c>
      <c r="G41" s="21"/>
      <c r="H41" s="21"/>
    </row>
    <row r="42" spans="1:8" ht="120" x14ac:dyDescent="0.25">
      <c r="A42" s="20" t="s">
        <v>64</v>
      </c>
      <c r="B42" s="22" t="s">
        <v>35</v>
      </c>
      <c r="C42" s="22" t="s">
        <v>36</v>
      </c>
      <c r="D42" s="22" t="s">
        <v>49</v>
      </c>
      <c r="E42" s="22" t="s">
        <v>63</v>
      </c>
      <c r="F42" s="22" t="s">
        <v>45</v>
      </c>
      <c r="G42" s="21"/>
      <c r="H42" s="21"/>
    </row>
    <row r="43" spans="1:8" ht="120" x14ac:dyDescent="0.25">
      <c r="A43" s="20" t="s">
        <v>62</v>
      </c>
      <c r="B43" s="22" t="s">
        <v>35</v>
      </c>
      <c r="C43" s="22" t="s">
        <v>36</v>
      </c>
      <c r="D43" s="22" t="s">
        <v>49</v>
      </c>
      <c r="E43" s="22" t="s">
        <v>63</v>
      </c>
      <c r="F43" s="22" t="s">
        <v>45</v>
      </c>
      <c r="G43" s="21"/>
      <c r="H43" s="21"/>
    </row>
    <row r="44" spans="1:8" ht="120" x14ac:dyDescent="0.25">
      <c r="A44" s="20" t="s">
        <v>61</v>
      </c>
      <c r="B44" s="22" t="s">
        <v>35</v>
      </c>
      <c r="C44" s="22" t="s">
        <v>36</v>
      </c>
      <c r="D44" s="21" t="s">
        <v>49</v>
      </c>
      <c r="E44" s="21" t="s">
        <v>44</v>
      </c>
      <c r="F44" s="21" t="s">
        <v>45</v>
      </c>
      <c r="G44" s="21"/>
      <c r="H44" s="21"/>
    </row>
    <row r="45" spans="1:8" ht="120" x14ac:dyDescent="0.25">
      <c r="A45" s="20" t="s">
        <v>60</v>
      </c>
      <c r="B45" s="22" t="s">
        <v>35</v>
      </c>
      <c r="C45" s="22" t="s">
        <v>36</v>
      </c>
      <c r="D45" s="21" t="s">
        <v>49</v>
      </c>
      <c r="E45" s="21" t="s">
        <v>44</v>
      </c>
      <c r="F45" s="21" t="s">
        <v>45</v>
      </c>
      <c r="G45" s="21"/>
      <c r="H45" s="21"/>
    </row>
    <row r="46" spans="1:8" ht="120" x14ac:dyDescent="0.25">
      <c r="A46" s="20" t="s">
        <v>59</v>
      </c>
      <c r="B46" s="22" t="s">
        <v>35</v>
      </c>
      <c r="C46" s="22" t="s">
        <v>36</v>
      </c>
      <c r="D46" s="21" t="s">
        <v>49</v>
      </c>
      <c r="E46" s="21" t="s">
        <v>44</v>
      </c>
      <c r="F46" s="21" t="s">
        <v>45</v>
      </c>
      <c r="G46" s="21"/>
      <c r="H46" s="21"/>
    </row>
    <row r="47" spans="1:8" ht="120" x14ac:dyDescent="0.25">
      <c r="A47" s="20" t="s">
        <v>58</v>
      </c>
      <c r="B47" s="22" t="s">
        <v>35</v>
      </c>
      <c r="C47" s="22" t="s">
        <v>36</v>
      </c>
      <c r="D47" s="21" t="s">
        <v>49</v>
      </c>
      <c r="E47" s="21" t="s">
        <v>44</v>
      </c>
      <c r="F47" s="21" t="s">
        <v>45</v>
      </c>
      <c r="G47" s="21"/>
      <c r="H47" s="21"/>
    </row>
    <row r="48" spans="1:8" ht="120" x14ac:dyDescent="0.25">
      <c r="A48" s="20" t="s">
        <v>57</v>
      </c>
      <c r="B48" s="22" t="s">
        <v>35</v>
      </c>
      <c r="C48" s="22" t="s">
        <v>36</v>
      </c>
      <c r="D48" s="21" t="s">
        <v>49</v>
      </c>
      <c r="E48" s="21" t="s">
        <v>44</v>
      </c>
      <c r="F48" s="21" t="s">
        <v>45</v>
      </c>
      <c r="G48" s="21"/>
      <c r="H48" s="21"/>
    </row>
    <row r="49" spans="1:8" ht="120" x14ac:dyDescent="0.25">
      <c r="A49" s="20" t="s">
        <v>48</v>
      </c>
      <c r="B49" s="22" t="s">
        <v>35</v>
      </c>
      <c r="C49" s="22" t="s">
        <v>36</v>
      </c>
      <c r="D49" s="21" t="s">
        <v>49</v>
      </c>
      <c r="E49" s="21" t="s">
        <v>44</v>
      </c>
      <c r="F49" s="21" t="s">
        <v>45</v>
      </c>
      <c r="G49" s="21"/>
      <c r="H49" s="21"/>
    </row>
    <row r="50" spans="1:8" ht="120" x14ac:dyDescent="0.25">
      <c r="A50" s="20" t="s">
        <v>42</v>
      </c>
      <c r="B50" s="22" t="s">
        <v>35</v>
      </c>
      <c r="C50" s="22" t="s">
        <v>36</v>
      </c>
      <c r="D50" s="21" t="s">
        <v>43</v>
      </c>
      <c r="E50" s="21" t="s">
        <v>44</v>
      </c>
      <c r="F50" s="21" t="s">
        <v>45</v>
      </c>
      <c r="G50" s="21"/>
      <c r="H50" s="21"/>
    </row>
    <row r="51" spans="1:8" ht="120" x14ac:dyDescent="0.25">
      <c r="A51" s="20" t="s">
        <v>38</v>
      </c>
      <c r="B51" s="22" t="s">
        <v>35</v>
      </c>
      <c r="C51" s="22" t="s">
        <v>36</v>
      </c>
      <c r="D51" s="21"/>
      <c r="E51" s="21"/>
      <c r="F51" s="21"/>
      <c r="G51" s="21"/>
      <c r="H51" s="21"/>
    </row>
    <row r="52" spans="1:8" x14ac:dyDescent="0.25">
      <c r="A52" s="20" t="s">
        <v>37</v>
      </c>
      <c r="B52" s="21"/>
      <c r="C52" s="21"/>
      <c r="D52" s="21"/>
      <c r="E52" s="21"/>
      <c r="F52" s="21"/>
      <c r="G52" s="21"/>
      <c r="H52" s="21"/>
    </row>
    <row r="53" spans="1:8" ht="120" x14ac:dyDescent="0.25">
      <c r="A53" s="20" t="s">
        <v>34</v>
      </c>
      <c r="B53" s="22" t="s">
        <v>35</v>
      </c>
      <c r="C53" s="22" t="s">
        <v>36</v>
      </c>
      <c r="D53" s="21"/>
      <c r="E53" s="21"/>
      <c r="F53" s="21"/>
      <c r="G53" s="21"/>
      <c r="H53" s="21"/>
    </row>
    <row r="54" spans="1:8" x14ac:dyDescent="0.25">
      <c r="A54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2021-01-04T08:47:55Z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2021-01-04T08:47:55Z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