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A8C33930-41B2-4285-921D-435D25854740}" xr6:coauthVersionLast="45" xr6:coauthVersionMax="45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SwissQRCode (old)" sheetId="3" state="hidden" r:id="rId1"/>
    <sheet name="Auftragsblatt-Data" sheetId="4" r:id="rId2"/>
    <sheet name="SwissQRCode" sheetId="1" r:id="rId3"/>
    <sheet name="SwissQRCode-Debug" sheetId="2" r:id="rId4"/>
  </sheets>
  <externalReferences>
    <externalReference r:id="rId5"/>
    <externalReference r:id="rId6"/>
  </externalReferences>
  <definedNames>
    <definedName name="ABStandort">TabABStandort[AB-Standort]</definedName>
    <definedName name="ABTyp">TabABAuftragsTyp[ABTyp]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6" i="4" l="1"/>
  <c r="F97" i="4"/>
  <c r="F96" i="4"/>
  <c r="F95" i="4" l="1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D16" i="4"/>
  <c r="D9" i="4"/>
  <c r="E9" i="4" s="1"/>
  <c r="G6" i="4"/>
  <c r="D6" i="4"/>
  <c r="E6" i="4" s="1"/>
  <c r="G9" i="4" l="1"/>
  <c r="E17" i="4"/>
  <c r="G16" i="4" s="1" a="1"/>
  <c r="G16" i="4" s="1"/>
  <c r="D20" i="4" s="1"/>
  <c r="E80" i="4"/>
  <c r="E21" i="4" l="1"/>
  <c r="E79" i="4" s="1" a="1"/>
  <c r="E79" i="4" s="1"/>
  <c r="F16" i="4" a="1"/>
  <c r="F16" i="4" s="1"/>
  <c r="D12" i="4" s="1"/>
  <c r="J16" i="4" a="1"/>
  <c r="J16" i="4" s="1"/>
  <c r="E81" i="4" a="1"/>
  <c r="E81" i="4" s="1"/>
  <c r="H16" i="4" a="1"/>
  <c r="H16" i="4" s="1"/>
  <c r="I16" i="4" a="1"/>
  <c r="I16" i="4" s="1"/>
  <c r="E82" i="4" a="1"/>
  <c r="E82" i="4" s="1"/>
  <c r="E16" i="4" a="1"/>
  <c r="E16" i="4" s="1"/>
  <c r="E13" i="4" l="1"/>
  <c r="E71" i="4" s="1" a="1"/>
  <c r="E71" i="4" s="1"/>
  <c r="E77" i="4" a="1"/>
  <c r="E77" i="4" s="1"/>
  <c r="F20" i="4" a="1"/>
  <c r="F20" i="4" s="1"/>
  <c r="E20" i="4" a="1"/>
  <c r="E20" i="4" s="1"/>
  <c r="E78" i="4" a="1"/>
  <c r="E78" i="4" s="1"/>
  <c r="E70" i="4" l="1" a="1"/>
  <c r="E70" i="4" s="1"/>
  <c r="E68" i="4" a="1"/>
  <c r="E68" i="4" s="1"/>
  <c r="E12" i="4" a="1"/>
  <c r="E12" i="4" s="1"/>
  <c r="E69" i="4" a="1"/>
  <c r="E69" i="4" s="1"/>
  <c r="L12" i="4" a="1"/>
  <c r="L12" i="4" s="1"/>
  <c r="E74" i="4" a="1"/>
  <c r="E74" i="4" s="1"/>
  <c r="I12" i="4" a="1"/>
  <c r="I12" i="4" s="1"/>
  <c r="E76" i="4" a="1"/>
  <c r="E76" i="4" s="1"/>
  <c r="G12" i="4" a="1"/>
  <c r="G12" i="4" s="1"/>
  <c r="M12" i="4" a="1"/>
  <c r="M12" i="4" s="1"/>
  <c r="F12" i="4" a="1"/>
  <c r="F12" i="4" s="1"/>
  <c r="E73" i="4" a="1"/>
  <c r="E73" i="4" s="1"/>
  <c r="J12" i="4" a="1"/>
  <c r="J12" i="4" s="1"/>
  <c r="H12" i="4" a="1"/>
  <c r="H12" i="4" s="1"/>
  <c r="N12" i="4" a="1"/>
  <c r="N12" i="4" s="1"/>
  <c r="E84" i="4" s="1"/>
  <c r="E72" i="4" a="1"/>
  <c r="E72" i="4" s="1"/>
  <c r="E75" i="4" a="1"/>
  <c r="E75" i="4" s="1"/>
  <c r="K12" i="4" a="1"/>
  <c r="K12" i="4" s="1"/>
  <c r="D47" i="1" l="1"/>
  <c r="A47" i="1"/>
  <c r="E47" i="1" l="1"/>
  <c r="B47" i="1" l="1"/>
  <c r="A44" i="1"/>
  <c r="A43" i="1"/>
  <c r="A42" i="1"/>
  <c r="F42" i="1"/>
  <c r="F41" i="1"/>
  <c r="A39" i="1"/>
  <c r="A38" i="1"/>
  <c r="A37" i="1"/>
  <c r="A36" i="1"/>
  <c r="E16" i="3"/>
  <c r="D16" i="3"/>
  <c r="F15" i="3"/>
  <c r="F14" i="3"/>
  <c r="F13" i="3"/>
  <c r="F6" i="3"/>
  <c r="F5" i="3"/>
  <c r="F4" i="3"/>
  <c r="F3" i="3"/>
  <c r="F47" i="1" l="1"/>
  <c r="F46" i="1"/>
  <c r="F45" i="1"/>
  <c r="F38" i="1"/>
  <c r="F37" i="1"/>
  <c r="F36" i="1"/>
  <c r="F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<sst xmlns="http://schemas.openxmlformats.org/spreadsheetml/2006/main" count="645" uniqueCount="310">
  <si>
    <t>Empfangsschein</t>
  </si>
  <si>
    <t>Zahlteil</t>
  </si>
  <si>
    <t>Konto / Zahlbar an</t>
  </si>
  <si>
    <t>Zusätzliche Informationen</t>
  </si>
  <si>
    <t>Zahlbar durch</t>
  </si>
  <si>
    <t>Währung</t>
  </si>
  <si>
    <t>Betrag</t>
  </si>
  <si>
    <t>CHF</t>
  </si>
  <si>
    <t>Annahmestelle</t>
  </si>
  <si>
    <t>fotoleu</t>
  </si>
  <si>
    <t>Christian Imfeld</t>
  </si>
  <si>
    <t>Eichholzweg 9</t>
  </si>
  <si>
    <t>6312 Steinhausen</t>
  </si>
  <si>
    <t>CH04 3078 7007 7190 5090 2</t>
  </si>
  <si>
    <t>Bösch 63, 6331 Hünenberg</t>
  </si>
  <si>
    <t>Inh. Anita Imfeld-Leu</t>
  </si>
  <si>
    <t>Datum 01.10.2020</t>
  </si>
  <si>
    <t>AF1480</t>
  </si>
  <si>
    <t>(A2)</t>
  </si>
  <si>
    <t>(A3)</t>
  </si>
  <si>
    <t>(A4)</t>
  </si>
  <si>
    <t>(A5)</t>
  </si>
  <si>
    <t>(A8)</t>
  </si>
  <si>
    <t>(A9)</t>
  </si>
  <si>
    <t>(A12)</t>
  </si>
  <si>
    <t>(A13)</t>
  </si>
  <si>
    <t>(A14)</t>
  </si>
  <si>
    <t>(A17)</t>
  </si>
  <si>
    <t>CH</t>
  </si>
  <si>
    <t>(A6)</t>
  </si>
  <si>
    <t>(A15)</t>
  </si>
  <si>
    <t>(A18)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</si>
  <si>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</si>
  <si>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</si>
  <si>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</si>
  <si>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</si>
  <si>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</si>
  <si>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</si>
  <si>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</si>
  <si>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</si>
  <si>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</si>
  <si>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</si>
  <si>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</si>
  <si>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</si>
  <si>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</si>
  <si>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</si>
  <si>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</si>
  <si>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</si>
  <si>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</si>
  <si>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</si>
  <si>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</si>
  <si>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</si>
  <si>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</si>
  <si>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</si>
  <si>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</si>
  <si>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</si>
  <si>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</si>
  <si>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</si>
  <si>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</si>
  <si>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</si>
  <si>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</si>
  <si>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</si>
  <si>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</si>
  <si>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</si>
  <si>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</si>
  <si>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</si>
  <si>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</si>
  <si>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=UnstructureMessage</t>
  </si>
  <si>
    <t>=BillInformation</t>
  </si>
  <si>
    <t>KF1515</t>
  </si>
  <si>
    <t>QR Code generated! Path=C:\Users\imfeldc\AppData\Local\Temp\qrcode.bmp at 02.01.2021 15:45:39</t>
  </si>
  <si>
    <t>Additional Information: UnstructureMessage=KF1515 / BillInformation=Datum 01.10.2020</t>
  </si>
  <si>
    <t>Bitmap Location</t>
  </si>
  <si>
    <t>(B21)</t>
  </si>
  <si>
    <t>(B22)</t>
  </si>
  <si>
    <t>(B23)</t>
  </si>
  <si>
    <t>(B24)</t>
  </si>
  <si>
    <t>if 0; the QR code will not be displayed</t>
  </si>
  <si>
    <t>Bitmap Path</t>
  </si>
  <si>
    <t>(A26)</t>
  </si>
  <si>
    <t>C:\Users\imfeldc\source\repos\SwissQRCodeExcel4\qrcode.bmp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</si>
  <si>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</si>
  <si>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</si>
  <si>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</si>
  <si>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</si>
  <si>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</si>
  <si>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</si>
  <si>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</si>
  <si>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</si>
  <si>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</si>
  <si>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</si>
  <si>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</si>
  <si>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</si>
  <si>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</si>
  <si>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</si>
  <si>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Auftragsblatt Daten</t>
  </si>
  <si>
    <t>ACHTUNG: Zellen auf diesem Blatt werden "direkt" referenziert; darum keine Zeilen oder Kolonnen einfügen!!!</t>
  </si>
  <si>
    <t>Auswahl: Standort -&gt; Pfad</t>
  </si>
  <si>
    <t>Auswahl: Auftragsblatt-Typ -&gt; Dateiname</t>
  </si>
  <si>
    <t>=&gt;</t>
  </si>
  <si>
    <t>Auswahl: Kundennummer</t>
  </si>
  <si>
    <t>Kunden ID (lang)</t>
  </si>
  <si>
    <t>Name</t>
  </si>
  <si>
    <t>Vorname</t>
  </si>
  <si>
    <t>Adresse</t>
  </si>
  <si>
    <t>PLZ</t>
  </si>
  <si>
    <t>Ort</t>
  </si>
  <si>
    <t>Mailadresse</t>
  </si>
  <si>
    <t>Telefonnummer</t>
  </si>
  <si>
    <t>Kunden ID</t>
  </si>
  <si>
    <t>Per Du</t>
  </si>
  <si>
    <t>Index=</t>
  </si>
  <si>
    <t>Auswahl: Auftragsnummer</t>
  </si>
  <si>
    <r>
      <t>Auftrag ID</t>
    </r>
    <r>
      <rPr>
        <i/>
        <sz val="11"/>
        <color rgb="FF3F3F76"/>
        <rFont val="Calibri"/>
        <family val="2"/>
        <scheme val="minor"/>
      </rPr>
      <t xml:space="preserve"> (lang) </t>
    </r>
    <r>
      <rPr>
        <sz val="11"/>
        <color rgb="FF3F3F76"/>
        <rFont val="Calibri"/>
        <family val="2"/>
        <scheme val="minor"/>
      </rPr>
      <t>(automatisch erstellt)</t>
    </r>
  </si>
  <si>
    <t>KundenID</t>
  </si>
  <si>
    <t>Produkt</t>
  </si>
  <si>
    <t>ES-Nummer</t>
  </si>
  <si>
    <t>Datum</t>
  </si>
  <si>
    <t>Auswahl: Produkt</t>
  </si>
  <si>
    <t>Beschreibung</t>
  </si>
  <si>
    <t>Rechnungsvorlage</t>
  </si>
  <si>
    <t>---- Neue Zeilen direkt oberhalb dieser Zeile einfügen ---</t>
  </si>
  <si>
    <t>Technische Tabellen</t>
  </si>
  <si>
    <t>Tabelle: Standort -&gt; Pfad</t>
  </si>
  <si>
    <t>AB-Standort</t>
  </si>
  <si>
    <t>AB-Pfad</t>
  </si>
  <si>
    <t>Rech-Pfad</t>
  </si>
  <si>
    <t>LaptopChristian</t>
  </si>
  <si>
    <t>C:\Meine Daten\OneDrive\_Dokumente\Auftragsblätter\</t>
  </si>
  <si>
    <t>PCAnitaHome</t>
  </si>
  <si>
    <t>C:\Users\anita\OneDrive\_Dokumente\Auftragsblätter\</t>
  </si>
  <si>
    <t>C:\Users\anita\OneDrive\_Dokumente\fotoleu 2021\Korrespondenz\Rechnungsvorlagen\</t>
  </si>
  <si>
    <t>PCfotoleuGeschäft</t>
  </si>
  <si>
    <t>D:\Meine Daten\OneDrive\_Dokumente\Auftragsblätter\</t>
  </si>
  <si>
    <t>D:\Meine Daten\OneDrive\_Dokumente\fotoleu 2021\Korrespondenz\Rechnungsvorlagen\</t>
  </si>
  <si>
    <t>Tabelle: Auftragsblatt Typ -&gt; Dateiname</t>
  </si>
  <si>
    <t>ABTyp</t>
  </si>
  <si>
    <t>Datei</t>
  </si>
  <si>
    <t>Pfad</t>
  </si>
  <si>
    <t>Backup Kopie:</t>
  </si>
  <si>
    <t>AufBereitsKunden</t>
  </si>
  <si>
    <t>Aufnahme bereits Kunden - Automatisiert.docx</t>
  </si>
  <si>
    <t>AufMitKinderBereitsKunden</t>
  </si>
  <si>
    <t>Aufnahme mit Kindern bereits Kunden - Automatisiert.docx</t>
  </si>
  <si>
    <t>AufMitKinder</t>
  </si>
  <si>
    <t>Aufnahme mit Kindern - Automatisiert.docx</t>
  </si>
  <si>
    <t>Aufnahmen</t>
  </si>
  <si>
    <t>Aufnahme - Automatisert.docx</t>
  </si>
  <si>
    <t>AufFirma</t>
  </si>
  <si>
    <t>Firma - Automatisiert.docx</t>
  </si>
  <si>
    <t>AufPaketArt</t>
  </si>
  <si>
    <t>Paket-Art-Aufnahmen - Automatisiert.docx</t>
  </si>
  <si>
    <t>AufSSNeu</t>
  </si>
  <si>
    <t>SS und Neugeb.Aufnahmen - Automatisiert.docx</t>
  </si>
  <si>
    <t>AufNachBest</t>
  </si>
  <si>
    <t>Nachbestellungen - Automatisiert.docx</t>
  </si>
  <si>
    <t>RechFotoshooting</t>
  </si>
  <si>
    <t>Fotoshooting Vorlage - Automatisiert.docx</t>
  </si>
  <si>
    <t>RechPakMini</t>
  </si>
  <si>
    <t>Paket mini Vorlage - Automatisiert.docx</t>
  </si>
  <si>
    <t>RechPakStandard</t>
  </si>
  <si>
    <t>Paket standard Vorlage - Automatisiert.docx</t>
  </si>
  <si>
    <t>RechPakDeluxe</t>
  </si>
  <si>
    <t>Paket deluxe Vorlage - Automatisiert.docx</t>
  </si>
  <si>
    <t>RechSchwangerschaft</t>
  </si>
  <si>
    <t>Schwangerschaftsshooting Vorlage - Automatisiert.docx</t>
  </si>
  <si>
    <t>RechBaby</t>
  </si>
  <si>
    <t>Baby Vorlage - Automatisiert.docx</t>
  </si>
  <si>
    <t>RechNeuStandard</t>
  </si>
  <si>
    <t>Neugeborenen standard Vorlage - Automatisert.docx</t>
  </si>
  <si>
    <t>RechNeuDeluxe</t>
  </si>
  <si>
    <t>Neugeborenen deluxe Vorlage - Automatisiert.docx</t>
  </si>
  <si>
    <t>RechBewerbung</t>
  </si>
  <si>
    <t>Bewerbung Vorlage - Automatisiert.docx</t>
  </si>
  <si>
    <t>RechAusweis</t>
  </si>
  <si>
    <t>Ausweisfoto Vorlage - Automatisiert.docx</t>
  </si>
  <si>
    <t>RechFirmen</t>
  </si>
  <si>
    <t>Firmenportrait Vorlage - Automatisiert.docx</t>
  </si>
  <si>
    <t>RechGutscheinVerkauf</t>
  </si>
  <si>
    <t>Gutscheinverkauf Vorlage - Automatisiert.docx</t>
  </si>
  <si>
    <t>RechGutscheinEinlösung</t>
  </si>
  <si>
    <t>Gutscheineinlösung Vorlage - Automatisiert.docx</t>
  </si>
  <si>
    <t>RechKartenVerkauf</t>
  </si>
  <si>
    <t>Kartenverkauf Vorlage - Automatisiert.docx</t>
  </si>
  <si>
    <t>RechSpecial</t>
  </si>
  <si>
    <t>Special Vorlage - Automatisiert.docx</t>
  </si>
  <si>
    <t>RechNachbestellung</t>
  </si>
  <si>
    <t>Nachbestellung Vorlage - Automatisiert.docx</t>
  </si>
  <si>
    <t>RechTest</t>
  </si>
  <si>
    <t>zz Rechnungs Test Vorlage - Automatisiert.docx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</si>
  <si>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</si>
  <si>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</si>
  <si>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</si>
  <si>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</si>
  <si>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</si>
  <si>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</si>
  <si>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</si>
  <si>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</si>
  <si>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</si>
  <si>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</si>
  <si>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</si>
  <si>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</si>
  <si>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</si>
  <si>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</si>
  <si>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</si>
  <si>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</si>
  <si>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</si>
  <si>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</si>
  <si>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</si>
  <si>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</si>
  <si>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</si>
  <si>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</si>
  <si>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</si>
  <si>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</si>
  <si>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</si>
  <si>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</si>
  <si>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</si>
  <si>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</si>
  <si>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</si>
  <si>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 xml:space="preserve"> 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</si>
  <si>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</si>
  <si>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</si>
  <si>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</si>
  <si>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C:\Users\imfeldc\source\repos\SwissQRCodeExcel4\</t>
  </si>
  <si>
    <t>Document generated! Path=C:\Users\imfeldc\source\repos\SwissQRCodeExcel4\zz Rechnungs Test Vorlage - Automatisiert.docx at 03.01.2021 18:49:10</t>
  </si>
  <si>
    <t>28. December 2020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</si>
  <si>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</si>
  <si>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</si>
  <si>
    <t>QR Template</t>
  </si>
  <si>
    <t>(A29)</t>
  </si>
  <si>
    <t>generateDocument: Document generated! 28 bookmarks replaced. Path =C:\Users\imfeldc\source\repos\SwissQRCodeExcel4\zz Rechnungs Test Vorlage - Automatisiert.docx at 04.01.2021 10:36:20</t>
  </si>
  <si>
    <t>QR Code generated! Path=C:\Users\imfeldc\AppData\Local\Temp\qrcode.bmp / AltPath=C:\Users\imfeldc\source\repos\SwissQRCodeExcel4\qrcode.bmp at 04.01.2021 10:37:07</t>
  </si>
  <si>
    <t>generateDocument: Document generated! 28 bookmarks replaced. Path =C:\Users\imfeldc\source\repos\SwissQRCodeExcel4\zz Rechnungs Test Vorlage - Automatisiert.docx at 04.01.2021 10:59:22</t>
  </si>
  <si>
    <t>QR Code generated! Path=C:\Users\imfeldc\AppData\Local\Temp\qrcode.bmp / AltPath=C:\Users\imfeldc\source\repos\SwissQRCodeExcel4\qrcode.bmp at 04.01.2021 10:59:37</t>
  </si>
  <si>
    <t>QR Code generated! Path=C:\Users\imfeldc\AppData\Local\Temp\qrcode.bmp / AltPath=C:\Users\imfeldc\source\repos\SwissQRCodeExcel4\qrcode.bmp at 04.01.2021 11:00:11</t>
  </si>
  <si>
    <t>QR Code generated! Path=C:\Users\imfeldc\AppData\Local\Temp\qrcode.bmp / AltPath=C:\Users\imfeldc\source\repos\SwissQRCodeExcel4\qrcode.bmp at 04.01.2021 11:00:33</t>
  </si>
  <si>
    <t>QR Code generated! Path=C:\Users\imfeldc\AppData\Local\Temp\qrcode.bmp / AltPath=C:\Users\imfeldc\source\repos\SwissQRCodeExcel4\qrcode.bmp at 04.01.2021 11:00:43</t>
  </si>
  <si>
    <t>C:\Users\imfeldc\source\repos\SwissQRCodeExcel4\zz QR Code Test Vorlage - Automatisiert.docx</t>
  </si>
  <si>
    <t>Filename</t>
  </si>
  <si>
    <t>Filepath</t>
  </si>
  <si>
    <t>File path</t>
  </si>
  <si>
    <t>C:\Users\imfeldc\source\repos\SwissQRCodeExcel4\QR Rechnung.docx</t>
  </si>
  <si>
    <t>(A31)</t>
  </si>
  <si>
    <t>generateDocument: Exception=Word cannot save this file because it is already open elsewhere._x000D_ (C:\...\AF1571_KF0182_Moresi Aurelia.docx) at 04.01.2021 15:13:09</t>
  </si>
  <si>
    <t>QR Code generated! Path=C:\Users\imfeldc\AppData\Local\Temp\qrcode.bmp / AltPath=C:\Users\imfeldc\source\repos\SwissQRCodeExcel4\qrcode.bmp at 04.01.2021 15:13:09</t>
  </si>
  <si>
    <t>generateDocument: Exception=Word cannot save this file because it is already open elsewhere._x000D_ (C:\...\AF1571_KF0182_Moresi Aurelia.docx) at 04.01.2021 15:13:17</t>
  </si>
  <si>
    <t>generateDocument: Document generated! 30 bookmarks replaced. Path =C:\Users\imfeldc\source\repos\SwissQRCodeExcel4\zz Rechnungs Test Vorlage - Automatisiert.docx at 04.01.2021 15:16:19</t>
  </si>
  <si>
    <t>QR Code generated! Path=C:\Users\imfeldc\AppData\Local\Temp\qrcode.bmp / AltPath=C:\Users\imfeldc\source\repos\SwissQRCodeExcel4\qrcode.bmp at 04.01.2021 15:16:20</t>
  </si>
  <si>
    <t>generateDocument: Document generated! 10 bookmarks replaced. Path =C:\Users\imfeldc\source\repos\SwissQRCodeExcel4\zz QR Code Test Vorlage - Automatisiert.docx at 04.01.2021 15:16:27</t>
  </si>
  <si>
    <t>generateDocument: Document generated! 30 bookmarks replaced. Template=C:\Users\imfeldc\source\repos\SwissQRCodeExcel4\zz Rechnungs Test Vorlage - Automatisiert.docx, Filepath= at 04.01.2021 16:08:04</t>
  </si>
  <si>
    <t>QR Code generated! Path=C:\Users\imfeldc\AppData\Local\Temp\qrcode.bmp / AltPath=C:\Users\imfeldc\source\repos\SwissQRCodeExcel4\qrcode.bmp at 04.01.2021 16:08:14</t>
  </si>
  <si>
    <t>generateDocument: Document generated! 10 bookmarks replaced. Template=C:\Users\imfeldc\source\repos\SwissQRCodeExcel4\zz QR Code Test Vorlage - Automatisiert.docx, Filepath=C:\Users\imfeldc\source\repos\SwissQRCodeExcel4\QR Rechnung.docx at 04.01.2021 16:09:37</t>
  </si>
  <si>
    <t>generateDocument: Document generated! 30 bookmarks replaced. Template=C:\Users\imfeldc\source\repos\SwissQRCodeExcel4\zz Rechnungs Test Vorlage - Automatisiert.docx, Filepath=C:\Users\imfeldc\source\repos\SwissQRCodeExcel4\doc1.docx at 04.01.2021 16:28:48</t>
  </si>
  <si>
    <t>QR Code generated! Path=C:\Users\imfeldc\AppData\Local\Temp\qrcode.bmp / AltPath=C:\Users\imfeldc\source\repos\SwissQRCodeExcel4\qrcode.bmp at 04.01.2021 16:28:50</t>
  </si>
  <si>
    <t>generateDocument: Document generated! 10 bookmarks replaced. Template=C:\Users\imfeldc\source\repos\SwissQRCodeExcel4\zz QR Code Test Vorlage - Automatisiert.docx, Filepath=C:\Users\imfeldc\source\repos\SwissQRCodeExcel4\doc2.docx at 04.01.2021 16:28:55</t>
  </si>
  <si>
    <t>generateBill: Exception=Ausnahme von HRESULT: 0x800A1423 at 04.01.2021 16:29:16</t>
  </si>
  <si>
    <t>generateDocument: Document generated! 30 bookmarks replaced. Template=C:\Users\imfeldc\source\repos\SwissQRCodeExcel4\zz Rechnungs Test Vorlage - Automatisiert.docx, Filepath=C:\Users\imfeldc\source\repos\SwissQRCodeExcel4\doc1.docx at 04.01.2021 16:30:08</t>
  </si>
  <si>
    <t>QR Code generated! Path=C:\Users\imfeldc\AppData\Local\Temp\qrcode.bmp / AltPath=C:\Users\imfeldc\source\repos\SwissQRCodeExcel4\qrcode.bmp at 04.01.2021 16:30:08</t>
  </si>
  <si>
    <t>generateDocument: Document generated! 10 bookmarks replaced. Template=C:\Users\imfeldc\source\repos\SwissQRCodeExcel4\zz QR Code Test Vorlage - Automatisiert.docx, Filepath=C:\Users\imfeldc\source\repos\SwissQRCodeExcel4\doc2.docx at 04.01.2021 16:30:15</t>
  </si>
  <si>
    <t>generateBill: Exception=Ausnahme von HRESULT: 0x800A1423 at 04.01.2021 16:31:14</t>
  </si>
  <si>
    <t>generateDocument: Document generated! 30 bookmarks replaced. Template=C:\Users\imfeldc\source\repos\SwissQRCodeExcel4\zz Rechnungs Test Vorlage - Automatisiert.docx, Filepath= at 04.01.2021 16:32:39</t>
  </si>
  <si>
    <t>QR Code generated! Path=C:\Users\imfeldc\AppData\Local\Temp\qrcode.bmp / AltPath=C:\Users\imfeldc\source\repos\SwissQRCodeExcel4\qrcode.bmp at 04.01.2021 16:32:47</t>
  </si>
  <si>
    <t>generateDocument: Document generated! 10 bookmarks replaced. Template=C:\Users\imfeldc\source\repos\SwissQRCodeExcel4\zz QR Code Test Vorlage - Automatisiert.docx, Filepath= at 04.01.2021 16:32:53</t>
  </si>
  <si>
    <t>generateDocument: Document generated! 30 bookmarks replaced. Template=C:\Users\imfeldc\source\repos\SwissQRCodeExcel4\zz Rechnungs Test Vorlage - Automatisiert.docx, Filepath=C:\Users\imfeldc\source\repos\SwissQRCodeExcel4\doc1.docx at 04.01.2021 16:33:28</t>
  </si>
  <si>
    <t>QR Code generated! Path=C:\Users\imfeldc\AppData\Local\Temp\qrcode.bmp / AltPath=C:\Users\imfeldc\source\repos\SwissQRCodeExcel4\qrcode.bmp at 04.01.2021 16:33:29</t>
  </si>
  <si>
    <t>generateDocument: Document generated! 10 bookmarks replaced. Template=C:\Users\imfeldc\source\repos\SwissQRCodeExcel4\zz QR Code Test Vorlage - Automatisiert.docx, Filepath=C:\Users\imfeldc\source\repos\SwissQRCodeExcel4\doc2.docx at 04.01.2021 16:33:35</t>
  </si>
  <si>
    <t>generateBill: Exception=Ausnahme von HRESULT: 0x800A1423 at 04.01.2021 16:33:49</t>
  </si>
  <si>
    <t>generateDocument: Document generated! 30 bookmarks replaced. Template=C:\Users\imfeldc\source\repos\SwissQRCodeExcel4\zz Rechnungs Test Vorlage - Automatisiert.docx, Filepath=C:\Users\imfeldc\source\repos\SwissQRCodeExcel4\doc1.docx at 04.01.2021 16:35:43</t>
  </si>
  <si>
    <t>QR Code generated! Path=C:\Users\imfeldc\AppData\Local\Temp\qrcode.bmp / AltPath=C:\Users\imfeldc\source\repos\SwissQRCodeExcel4\qrcode.bmp at 04.01.2021 16:35:45</t>
  </si>
  <si>
    <t>generateDocument: Document generated! 10 bookmarks replaced. Template=C:\Users\imfeldc\source\repos\SwissQRCodeExcel4\zz QR Code Test Vorlage - Automatisiert.docx, Filepath=C:\Users\imfeldc\source\repos\SwissQRCodeExcel4\doc2.docx at 04.01.2021 16:35:51</t>
  </si>
  <si>
    <t>generateDocument: Document generated! 30 bookmarks replaced. Template=C:\Users\imfeldc\source\repos\SwissQRCodeExcel4\zz Rechnungs Test Vorlage - Automatisiert.docx, Filepath=C:\Users\imfeldc\source\repos\SwissQRCodeExcel4\doc1.docx at 04.01.2021 16:37:59</t>
  </si>
  <si>
    <t>QR Code generated! Path=C:\Users\imfeldc\AppData\Local\Temp\qrcode.bmp / AltPath=C:\Users\imfeldc\source\repos\SwissQRCodeExcel4\qrcode.bmp at 04.01.2021 16:38:00</t>
  </si>
  <si>
    <t>generateDocument: Document generated! 10 bookmarks replaced. Template=C:\Users\imfeldc\source\repos\SwissQRCodeExcel4\zz QR Code Test Vorlage - Automatisiert.docx, Filepath=C:\Users\imfeldc\source\repos\SwissQRCodeExcel4\doc2.docx at 04.01.2021 16:38:07</t>
  </si>
  <si>
    <t>generateDocument: Document generated! 30 bookmarks replaced. Template=C:\Users\imfeldc\source\repos\SwissQRCodeExcel4\zz Rechnungs Test Vorlage - Automatisiert.docx, Filepath=C:\Users\imfeldc\source\repos\SwissQRCodeExcel4\doc1.docx at 04.01.2021 16:39:54</t>
  </si>
  <si>
    <t>QR Code generated! Path=C:\Users\imfeldc\AppData\Local\Temp\qrcode.bmp / AltPath=C:\Users\imfeldc\source\repos\SwissQRCodeExcel4\qrcode.bmp at 04.01.2021 16:39:56</t>
  </si>
  <si>
    <t>generateDocument: Document generated! 10 bookmarks replaced. Template=C:\Users\imfeldc\source\repos\SwissQRCodeExcel4\zz QR Code Test Vorlage - Automatisiert.docx, Filepath=C:\Users\imfeldc\source\repos\SwissQRCodeExcel4\doc2.docx at 04.01.2021 16:40:03</t>
  </si>
  <si>
    <t>generateDocument: Document generated! 30 bookmarks replaced. Template=C:\Users\imfeldc\source\repos\SwissQRCodeExcel4\zz Rechnungs Test Vorlage - Automatisiert.docx, Filepath=C:\Users\imfeldc\source\repos\SwissQRCodeExcel4\doc1.docx at 04.01.2021 16:45:12</t>
  </si>
  <si>
    <t>QR Code generated! Path=C:\Users\imfeldc\AppData\Local\Temp\qrcode.bmp / AltPath=C:\Users\imfeldc\source\repos\SwissQRCodeExcel4\qrcode.bmp at 04.01.2021 16:45:13</t>
  </si>
  <si>
    <t>generateDocument: Document generated! 10 bookmarks replaced. Template=C:\Users\imfeldc\source\repos\SwissQRCodeExcel4\zz QR Code Test Vorlage - Automatisiert.docx, Filepath=C:\Users\imfeldc\source\repos\SwissQRCodeExcel4\doc2.docx at 04.01.2021 16:45:20</t>
  </si>
  <si>
    <t>generateDocument: Document generated! 30 bookmarks replaced. Template=C:\Users\imfeldc\source\repos\SwissQRCodeExcel4\zz Rechnungs Test Vorlage - Automatisiert.docx, Filepath=C:\Users\imfeldc\source\repos\SwissQRCodeExcel4\doc1.docx at 04.01.2021 16:58:10</t>
  </si>
  <si>
    <t>QR Code generated! Path=C:\Users\imfeldc\AppData\Local\Temp\qrcode.bmp / AltPath=C:\Users\imfeldc\source\repos\SwissQRCodeExcel4\qrcode.bmp at 04.01.2021 16:58:12</t>
  </si>
  <si>
    <t>generateDocument: Document generated! 10 bookmarks replaced. Template=C:\Users\imfeldc\source\repos\SwissQRCodeExcel4\zz QR Code Test Vorlage - Automatisiert.docx, Filepath=C:\Users\imfeldc\source\repos\SwissQRCodeExcel4\doc2.docx at 04.01.2021 16:58:18</t>
  </si>
  <si>
    <t>generateDocument: Document generated! 30 bookmarks replaced. Template=C:\Users\imfeldc\source\repos\SwissQRCodeExcel4\zz Rechnungs Test Vorlage - Automatisiert.docx, Filepath=C:\Users\imfeldc\source\repos\SwissQRCodeExcel4\doc1.docx at 04.01.2021 17:05:05</t>
  </si>
  <si>
    <t>QR Code generated! Path=C:\Users\imfeldc\AppData\Local\Temp\qrcode.bmp / AltPath=C:\Users\imfeldc\source\repos\SwissQRCodeExcel4\qrcode.bmp at 04.01.2021 17:05:06</t>
  </si>
  <si>
    <t>generateDocument: Document generated! 10 bookmarks replaced. Template=C:\Users\imfeldc\source\repos\SwissQRCodeExcel4\zz QR Code Test Vorlage - Automatisiert.docx, Filepath=C:\Users\imfeldc\source\repos\SwissQRCodeExcel4\doc2.docx at 04.01.2021 17:05:12</t>
  </si>
  <si>
    <t>generateDocument: Exception=Word cannot save this file because it is already open elsewhere._x000D_ (C:\Users\imfeldc\source\...\NewDoc.docx) at 04.01.2021 17:05:18</t>
  </si>
  <si>
    <t>QR Code generated! Path=C:\Users\imfeldc\AppData\Local\Temp\qrcode.bmp / AltPath=C:\Users\imfeldc\source\repos\SwissQRCodeExcel4\qrcode.bmp at 04.01.2021 17:16:43</t>
  </si>
  <si>
    <t>generateDocument: Document generated! 10 bookmarks replaced. Template=C:\Users\imfeldc\source\repos\SwissQRCodeExcel4\zz QR Code Test Vorlage - Automatisiert.docx, Filepath= at 04.01.2021 17:16:49</t>
  </si>
  <si>
    <t>generateDocument: Document generated! 30 bookmarks replaced. Template=C:\Users\imfeldc\source\repos\SwissQRCodeExcel4\zz Rechnungs Test Vorlage - Automatisiert.docx, Filepath=C:\Users\imfeldc\source\repos\SwissQRCodeExcel4\doc1.docx at 04.01.2021 17:21:43</t>
  </si>
  <si>
    <t>QR Code generated! Path=C:\Users\imfeldc\AppData\Local\Temp\qrcode.bmp / AltPath=C:\Users\imfeldc\source\repos\SwissQRCodeExcel4\qrcode.bmp at 04.01.2021 17:21:44</t>
  </si>
  <si>
    <t>generateDocument: Document generated! 10 bookmarks replaced. Template=C:\Users\imfeldc\source\repos\SwissQRCodeExcel4\zz QR Code Test Vorlage - Automatisiert.docx, Filepath=C:\Users\imfeldc\source\repos\SwissQRCodeExcel4\doc2.docx at 04.01.2021 17:21:51</t>
  </si>
  <si>
    <t>generateDocument: Exception=Word cannot save this file because it is already open elsewhere._x000D_ (C:\Users\imfeldc\source\...\NewDoc.docx) at 04.01.2021 17:21:56</t>
  </si>
  <si>
    <t>generateDocument: Exception=Word cannot save this file because it is already open elsewhere._x000D_ (C:\Users\imfeldc\source\...\doc1.docx) at 04.01.2021 17:40:11</t>
  </si>
  <si>
    <t>QR Code generated! Path=C:\Users\imfeldc\AppData\Local\Temp\qrcode.bmp / AltPath=C:\Users\imfeldc\source\repos\SwissQRCodeExcel4\qrcode.bmp at 04.01.2021 17:40:12</t>
  </si>
  <si>
    <t>generateDocument: Exception=Word cannot save this file because it is already open elsewhere._x000D_ (C:\...\AF1571_KF0182_Moresi Aurelia.docx) at 04.01.2021 17:40:18</t>
  </si>
  <si>
    <t>generateDocument: Exception=Word cannot save this file because it is already open elsewhere._x000D_ (C:\Users\imfeldc\source\...\doc1.docx) at 04.01.2021 17:55:57</t>
  </si>
  <si>
    <t>QR Code generated! Path=C:\Users\imfeldc\AppData\Local\Temp\qrcode.bmp / AltPath=C:\Users\imfeldc\source\repos\SwissQRCodeExcel4\qrcode.bmp at 04.01.2021 17:55:57</t>
  </si>
  <si>
    <t>generateDocument: Exception=Word cannot save this file because it is already open elsewhere._x000D_ (C:\...\AF1571_KF0182_Moresi Aurelia.docx) at 04.01.2021 17:56:01</t>
  </si>
  <si>
    <t>generateDocument: Exception=Word cannot save this file because it is already open elsewhere._x000D_ (C:\Users\imfeldc\source\...\doc1.docx) at 04.01.2021 17:59:12</t>
  </si>
  <si>
    <t>QR Code generated! Path=C:\Users\imfeldc\AppData\Local\Temp\qrcode.bmp / AltPath=C:\Users\imfeldc\source\repos\SwissQRCodeExcel4\qrcode.bmp at 04.01.2021 17:59:13</t>
  </si>
  <si>
    <t>generateDocument: Exception=Word cannot save this file because it is already open elsewhere._x000D_ (C:\...\AF1571_KF0182_Moresi Aurelia.docx) at 04.01.2021 17:59:18</t>
  </si>
  <si>
    <t>generateDocument: Document generated! 30 bookmarks replaced. Template=C:\Users\imfeldc\source\repos\SwissQRCodeExcel4\zz Rechnungs Test Vorlage - Automatisiert.docx, Filepath=C:\Users\imfeldc\source\repos\SwissQRCodeExcel4\doc3.docx at 04.01.2021 18:02:47</t>
  </si>
  <si>
    <t>QR Code generated! Path=C:\Users\imfeldc\AppData\Local\Temp\qrcode.bmp / AltPath=C:\Users\imfeldc\source\repos\SwissQRCodeExcel4\qrcode.bmp at 04.01.2021 18:02:48</t>
  </si>
  <si>
    <t>generateDocument: Document generated! 10 bookmarks replaced. Template=C:\Users\imfeldc\source\repos\SwissQRCodeExcel4\zz QR Code Test Vorlage - Automatisiert.docx, Filepath=C:\Users\imfeldc\source\repos\SwissQRCodeExcel4\doc4.docx at 04.01.2021 18:02:57</t>
  </si>
  <si>
    <t>generateDocument: Document generated! 30 bookmarks replaced. Template=C:\Users\imfeldc\source\repos\SwissQRCodeExcel4\zz Rechnungs Test Vorlage - Automatisiert.docx, Filepath=C:\Users\imfeldc\source\repos\SwissQRCodeExcel4\doc3.docx at 04.01.2021 18:25:32</t>
  </si>
  <si>
    <t>QR Code generated! Path=C:\Users\imfeldc\AppData\Local\Temp\qrcode.bmp / AltPath=C:\Users\imfeldc\source\repos\SwissQRCodeExcel4\qrcode.bmp at 04.01.2021 18:25:32</t>
  </si>
  <si>
    <t>generateDocument: Document generated! 10 bookmarks replaced. Template=C:\Users\imfeldc\source\repos\SwissQRCodeExcel4\zz QR Code Test Vorlage - Automatisiert.docx, Filepath=C:\Users\imfeldc\source\repos\SwissQRCodeExcel4\doc4.docx at 04.01.2021 18:25:39</t>
  </si>
  <si>
    <t>generateDocument: Document generated! 30 bookmarks replaced. Template=C:\Users\imfeldc\source\repos\SwissQRCodeExcel4\zz Rechnungs Test Vorlage - Automatisiert.docx, Filepath=C:\Users\imfeldc\source\repos\SwissQRCodeExcel4\doc3.docx at 04.01.2021 19:49:45</t>
  </si>
  <si>
    <t>QR Code generated! Path=C:\Users\imfeldc\AppData\Local\Temp\qrcode.bmp / AltPath=C:\Users\imfeldc\source\repos\SwissQRCodeExcel4\qrcode.bmp at 04.01.2021 19:49:47</t>
  </si>
  <si>
    <t>generateDocument: Document generated! 10 bookmarks replaced. Template=C:\Users\imfeldc\source\repos\SwissQRCodeExcel4\zz QR Code Test Vorlage - Automatisiert.docx, Filepath=C:\Users\imfeldc\source\repos\SwissQRCodeExcel4\doc4.docx at 04.01.2021 19:49:53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</si>
</sst>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rebuchet MS"/>
      <family val="2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9" fillId="2" borderId="2" applyNumberFormat="0" applyAlignment="0" applyProtection="0"/>
    <xf numFmtId="0" fontId="20" fillId="2" borderId="1" applyNumberFormat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/>
    <xf numFmtId="0" fontId="16" fillId="0" borderId="0" xfId="0" applyFont="1"/>
    <xf numFmtId="0" fontId="0" fillId="0" borderId="0" xfId="0" applyAlignment="1">
      <alignment horizontal="right"/>
    </xf>
    <xf numFmtId="0" fontId="17" fillId="0" borderId="0" xfId="0" applyFont="1" applyAlignment="1"/>
    <xf numFmtId="0" fontId="0" fillId="0" borderId="0" xfId="0" quotePrefix="1"/>
    <xf numFmtId="0" fontId="22" fillId="0" borderId="0" xfId="0" applyFont="1"/>
    <xf numFmtId="0" fontId="21" fillId="0" borderId="0" xfId="0" applyFont="1"/>
    <xf numFmtId="0" fontId="14" fillId="0" borderId="0" xfId="0" applyFont="1"/>
    <xf numFmtId="0" fontId="19" fillId="2" borderId="2" xfId="1"/>
    <xf numFmtId="0" fontId="23" fillId="2" borderId="1" xfId="2" applyFont="1"/>
    <xf numFmtId="0" fontId="20" fillId="2" borderId="1" xfId="2"/>
    <xf numFmtId="0" fontId="0" fillId="0" borderId="0" xfId="0" quotePrefix="1" applyAlignment="1">
      <alignment horizontal="center"/>
    </xf>
    <xf numFmtId="0" fontId="19" fillId="2" borderId="2" xfId="1" applyAlignment="1">
      <alignment horizontal="left" vertical="center" wrapText="1"/>
    </xf>
    <xf numFmtId="0" fontId="19" fillId="2" borderId="2" xfId="1" applyAlignment="1">
      <alignment vertical="center" wrapText="1"/>
    </xf>
    <xf numFmtId="49" fontId="19" fillId="2" borderId="2" xfId="1" applyNumberFormat="1" applyAlignment="1">
      <alignment vertical="center" wrapText="1"/>
    </xf>
    <xf numFmtId="4" fontId="19" fillId="2" borderId="2" xfId="1" applyNumberFormat="1" applyAlignment="1">
      <alignment vertical="center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20" fillId="2" borderId="1" xfId="2" applyAlignment="1">
      <alignment horizontal="left"/>
    </xf>
    <xf numFmtId="2" fontId="20" fillId="2" borderId="1" xfId="2" applyNumberFormat="1" applyAlignment="1">
      <alignment horizontal="left"/>
    </xf>
    <xf numFmtId="164" fontId="20" fillId="2" borderId="1" xfId="2" applyNumberFormat="1" applyAlignment="1">
      <alignment horizontal="left"/>
    </xf>
    <xf numFmtId="0" fontId="11" fillId="0" borderId="0" xfId="0" quotePrefix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2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0" fontId="0" fillId="0" borderId="0" xfId="0" applyNumberFormat="1"/>
  </cellXfs>
  <cellStyles count="3">
    <cellStyle name="Calculation" xfId="2" builtinId="22"/>
    <cellStyle name="Normal" xfId="0" builtinId="0"/>
    <cellStyle name="Output" xfId="1" builtinId="2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0</xdr:row>
      <xdr:rowOff>33326</xdr:rowOff>
    </xdr:from>
    <xdr:to>
      <xdr:col>2</xdr:col>
      <xdr:colOff>1071547</xdr:colOff>
      <xdr:row>21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A16E124-40E7-4C7E-A028-36C0E2DF002E}"/>
            </a:ext>
          </a:extLst>
        </xdr:cNvPr>
        <xdr:cNvCxnSpPr/>
      </xdr:nvCxnSpPr>
      <xdr:spPr>
        <a:xfrm>
          <a:off x="2138347" y="33326"/>
          <a:ext cx="19050" cy="39990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0</xdr:row>
      <xdr:rowOff>38088</xdr:rowOff>
    </xdr:from>
    <xdr:to>
      <xdr:col>8</xdr:col>
      <xdr:colOff>592460</xdr:colOff>
      <xdr:row>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F5B9C1-62CA-4654-872B-249D5AEEC541}"/>
            </a:ext>
          </a:extLst>
        </xdr:cNvPr>
        <xdr:cNvCxnSpPr/>
      </xdr:nvCxnSpPr>
      <xdr:spPr>
        <a:xfrm>
          <a:off x="4760" y="38088"/>
          <a:ext cx="769335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90488</xdr:rowOff>
    </xdr:from>
    <xdr:to>
      <xdr:col>2</xdr:col>
      <xdr:colOff>1069950</xdr:colOff>
      <xdr:row>21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0FA5EEC-B5E8-419B-94CC-BC012F92AA72}"/>
            </a:ext>
          </a:extLst>
        </xdr:cNvPr>
        <xdr:cNvCxnSpPr/>
      </xdr:nvCxnSpPr>
      <xdr:spPr>
        <a:xfrm>
          <a:off x="0" y="4024313"/>
          <a:ext cx="21558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21</xdr:row>
      <xdr:rowOff>90485</xdr:rowOff>
    </xdr:from>
    <xdr:to>
      <xdr:col>8</xdr:col>
      <xdr:colOff>585788</xdr:colOff>
      <xdr:row>21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08CCD4-DCEC-4966-B534-30352CE787A1}"/>
            </a:ext>
          </a:extLst>
        </xdr:cNvPr>
        <xdr:cNvCxnSpPr/>
      </xdr:nvCxnSpPr>
      <xdr:spPr>
        <a:xfrm>
          <a:off x="2162219" y="4024310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11</xdr:row>
      <xdr:rowOff>100013</xdr:rowOff>
    </xdr:from>
    <xdr:to>
      <xdr:col>4</xdr:col>
      <xdr:colOff>871538</xdr:colOff>
      <xdr:row>11</xdr:row>
      <xdr:rowOff>100019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98E352-28F8-4974-AFED-01F4A613ABCA}"/>
            </a:ext>
          </a:extLst>
        </xdr:cNvPr>
        <xdr:cNvCxnSpPr/>
      </xdr:nvCxnSpPr>
      <xdr:spPr>
        <a:xfrm flipV="1">
          <a:off x="2238376" y="2147888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</xdr:row>
      <xdr:rowOff>161927</xdr:rowOff>
    </xdr:from>
    <xdr:to>
      <xdr:col>4</xdr:col>
      <xdr:colOff>876299</xdr:colOff>
      <xdr:row>2</xdr:row>
      <xdr:rowOff>161933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5431BF-548C-4721-98D7-3296E1EB0BB2}"/>
            </a:ext>
          </a:extLst>
        </xdr:cNvPr>
        <xdr:cNvCxnSpPr/>
      </xdr:nvCxnSpPr>
      <xdr:spPr>
        <a:xfrm flipV="1">
          <a:off x="2243137" y="600077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157169</xdr:rowOff>
    </xdr:from>
    <xdr:to>
      <xdr:col>3</xdr:col>
      <xdr:colOff>9525</xdr:colOff>
      <xdr:row>11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6485EC8-B54C-47A2-A866-C0D0CC10A02D}"/>
            </a:ext>
          </a:extLst>
        </xdr:cNvPr>
        <xdr:cNvCxnSpPr/>
      </xdr:nvCxnSpPr>
      <xdr:spPr>
        <a:xfrm>
          <a:off x="2238374" y="595319"/>
          <a:ext cx="1" cy="15573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</xdr:row>
      <xdr:rowOff>166688</xdr:rowOff>
    </xdr:from>
    <xdr:to>
      <xdr:col>4</xdr:col>
      <xdr:colOff>876300</xdr:colOff>
      <xdr:row>11</xdr:row>
      <xdr:rowOff>100013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D5F7FC9-B9EC-48F5-9793-A77F0658618A}"/>
            </a:ext>
          </a:extLst>
        </xdr:cNvPr>
        <xdr:cNvCxnSpPr/>
      </xdr:nvCxnSpPr>
      <xdr:spPr>
        <a:xfrm>
          <a:off x="3667125" y="604838"/>
          <a:ext cx="9525" cy="15430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FD1388-1EDA-463D-AF7D-5F1E77ABD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0BE659-B3CB-4E0D-8985-341AF43AA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25AF16-6C59-4D4D-83A3-E2B42E17E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3C4327-DF38-4066-8EF4-098B1FA43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A1C99A-FB23-4408-AF76-D6229E0AD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32</xdr:row>
      <xdr:rowOff>33326</xdr:rowOff>
    </xdr:from>
    <xdr:to>
      <xdr:col>2</xdr:col>
      <xdr:colOff>1071547</xdr:colOff>
      <xdr:row>52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E5B6D2-CB45-498E-A049-A01B2A1CF748}"/>
            </a:ext>
          </a:extLst>
        </xdr:cNvPr>
        <xdr:cNvCxnSpPr/>
      </xdr:nvCxnSpPr>
      <xdr:spPr>
        <a:xfrm>
          <a:off x="2214547" y="33326"/>
          <a:ext cx="19050" cy="37800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32</xdr:row>
      <xdr:rowOff>38088</xdr:rowOff>
    </xdr:from>
    <xdr:to>
      <xdr:col>8</xdr:col>
      <xdr:colOff>592460</xdr:colOff>
      <xdr:row>32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21A474-7CB3-40D7-8305-8CA50EFC1BFA}"/>
            </a:ext>
          </a:extLst>
        </xdr:cNvPr>
        <xdr:cNvCxnSpPr/>
      </xdr:nvCxnSpPr>
      <xdr:spPr>
        <a:xfrm>
          <a:off x="4760" y="38088"/>
          <a:ext cx="756000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90488</xdr:rowOff>
    </xdr:from>
    <xdr:to>
      <xdr:col>2</xdr:col>
      <xdr:colOff>1069950</xdr:colOff>
      <xdr:row>52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998E7D-0769-4ADC-9760-8D8EABE5F5DA}"/>
            </a:ext>
          </a:extLst>
        </xdr:cNvPr>
        <xdr:cNvCxnSpPr/>
      </xdr:nvCxnSpPr>
      <xdr:spPr>
        <a:xfrm>
          <a:off x="0" y="3805238"/>
          <a:ext cx="22320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52</xdr:row>
      <xdr:rowOff>90485</xdr:rowOff>
    </xdr:from>
    <xdr:to>
      <xdr:col>8</xdr:col>
      <xdr:colOff>585788</xdr:colOff>
      <xdr:row>52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DB04C3-F8C0-4F6D-AA94-CCD199CC6745}"/>
            </a:ext>
          </a:extLst>
        </xdr:cNvPr>
        <xdr:cNvCxnSpPr/>
      </xdr:nvCxnSpPr>
      <xdr:spPr>
        <a:xfrm>
          <a:off x="2162219" y="8986835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43</xdr:row>
      <xdr:rowOff>100013</xdr:rowOff>
    </xdr:from>
    <xdr:to>
      <xdr:col>4</xdr:col>
      <xdr:colOff>871538</xdr:colOff>
      <xdr:row>43</xdr:row>
      <xdr:rowOff>100019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8ED749-699A-483A-9FE0-F382338E4768}"/>
            </a:ext>
          </a:extLst>
        </xdr:cNvPr>
        <xdr:cNvCxnSpPr/>
      </xdr:nvCxnSpPr>
      <xdr:spPr>
        <a:xfrm flipV="1">
          <a:off x="2400301" y="2062163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34</xdr:row>
      <xdr:rowOff>161927</xdr:rowOff>
    </xdr:from>
    <xdr:to>
      <xdr:col>4</xdr:col>
      <xdr:colOff>876299</xdr:colOff>
      <xdr:row>34</xdr:row>
      <xdr:rowOff>161933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893FB-D1C5-42CD-AEEE-D70FE91D7D90}"/>
            </a:ext>
          </a:extLst>
        </xdr:cNvPr>
        <xdr:cNvCxnSpPr/>
      </xdr:nvCxnSpPr>
      <xdr:spPr>
        <a:xfrm flipV="1">
          <a:off x="2405062" y="590552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34</xdr:row>
      <xdr:rowOff>157169</xdr:rowOff>
    </xdr:from>
    <xdr:to>
      <xdr:col>3</xdr:col>
      <xdr:colOff>9525</xdr:colOff>
      <xdr:row>43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042FF3-2C09-4407-975C-14E67C069851}"/>
            </a:ext>
          </a:extLst>
        </xdr:cNvPr>
        <xdr:cNvCxnSpPr/>
      </xdr:nvCxnSpPr>
      <xdr:spPr>
        <a:xfrm>
          <a:off x="2400299" y="585794"/>
          <a:ext cx="1" cy="14811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34</xdr:row>
      <xdr:rowOff>166688</xdr:rowOff>
    </xdr:from>
    <xdr:to>
      <xdr:col>4</xdr:col>
      <xdr:colOff>876300</xdr:colOff>
      <xdr:row>43</xdr:row>
      <xdr:rowOff>100013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C041CA-4283-41EE-A524-80F51D67F9C6}"/>
            </a:ext>
          </a:extLst>
        </xdr:cNvPr>
        <xdr:cNvCxnSpPr/>
      </xdr:nvCxnSpPr>
      <xdr:spPr>
        <a:xfrm>
          <a:off x="3871913" y="595313"/>
          <a:ext cx="9525" cy="14668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  <row r="3">
          <cell r="A3" t="str">
            <v>fotoleu - Inh. Anita Imfeld-Leu</v>
          </cell>
        </row>
        <row r="4">
          <cell r="A4" t="str">
            <v>Bösch 63</v>
          </cell>
        </row>
        <row r="5">
          <cell r="A5" t="str">
            <v>6331 Hünenberg</v>
          </cell>
        </row>
        <row r="8">
          <cell r="A8" t="str">
            <v>AF1571 / KF0182 / ES=1353</v>
          </cell>
        </row>
        <row r="12">
          <cell r="A12" t="str">
            <v>Moresi Aurelia</v>
          </cell>
        </row>
        <row r="13">
          <cell r="A13" t="str">
            <v>Rigiweg 19a</v>
          </cell>
        </row>
        <row r="14">
          <cell r="A14" t="str">
            <v>5643  Sins</v>
          </cell>
        </row>
        <row r="17">
          <cell r="A17">
            <v>230</v>
          </cell>
        </row>
      </sheetData>
      <sheetData sheetId="5"/>
      <sheetData sheetId="6">
        <row r="4">
          <cell r="G4" t="str">
            <v>LaptopChristian</v>
          </cell>
        </row>
        <row r="6">
          <cell r="G6" t="str">
            <v>RechTest</v>
          </cell>
        </row>
        <row r="8">
          <cell r="G8" t="str">
            <v>KF0485</v>
          </cell>
        </row>
        <row r="10">
          <cell r="G10" t="str">
            <v>AF1571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7B619-3B78-476A-B244-6FE3F64A5971}" name="TabABStandort" displayName="TabABStandort" ref="D30:F33" totalsRowShown="0">
  <autoFilter ref="D30:F33" xr:uid="{3B15DA26-C6B3-4D55-809D-2C4643EA9BB2}"/>
  <tableColumns count="3">
    <tableColumn id="1" xr3:uid="{12C229D5-C5C0-4187-8B15-8F84E88ED128}" name="AB-Standort"/>
    <tableColumn id="2" xr3:uid="{CB0E40F8-6B1B-48C2-9DAF-D0216B10CEBE}" name="AB-Pfad"/>
    <tableColumn id="3" xr3:uid="{A31B9F68-E7DE-4F0A-9D72-19C8C5E71259}" name="Rech-Pfa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A2E13-24B1-423D-A38D-D95E51F76263}" name="TabABAuftragsTyp" displayName="TabABAuftragsTyp" ref="D36:F62" totalsRowShown="0">
  <autoFilter ref="D36:F62" xr:uid="{EE50566D-BB26-4740-87E5-B0254AB8A388}"/>
  <tableColumns count="3">
    <tableColumn id="1" xr3:uid="{F1B65225-1B48-4B01-916A-D542FFBCF3EA}" name="ABTyp"/>
    <tableColumn id="2" xr3:uid="{4A174605-C775-45E3-879B-0272A6A4899F}" name="Datei"/>
    <tableColumn id="3" xr3:uid="{5864A06C-F323-49A8-BD12-FCE906BA8F3D}" name="Pf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7:F97" totalsRowShown="0">
  <autoFilter ref="D67:F97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0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9CE5-4F1B-46B5-AF2C-9599BF44D343}">
  <dimension ref="A1:G25"/>
  <sheetViews>
    <sheetView workbookViewId="0">
      <selection activeCell="B17" sqref="B17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7" s="1" customFormat="1" ht="14.25" x14ac:dyDescent="0.2">
      <c r="F1" s="2"/>
    </row>
    <row r="2" spans="1:7" s="1" customFormat="1" ht="20.25" x14ac:dyDescent="0.3">
      <c r="A2" s="3" t="s">
        <v>0</v>
      </c>
      <c r="B2" s="3"/>
      <c r="C2" s="4"/>
      <c r="D2" s="3" t="s">
        <v>1</v>
      </c>
      <c r="F2" s="5" t="s">
        <v>2</v>
      </c>
    </row>
    <row r="3" spans="1:7" s="1" customFormat="1" ht="14.25" x14ac:dyDescent="0.2">
      <c r="A3" s="6" t="s">
        <v>2</v>
      </c>
      <c r="F3" s="16" t="str">
        <f>A4</f>
        <v>CH04 3078 7007 7190 5090 2</v>
      </c>
    </row>
    <row r="4" spans="1:7" s="7" customFormat="1" ht="12.75" x14ac:dyDescent="0.2">
      <c r="A4" s="7" t="s">
        <v>13</v>
      </c>
      <c r="B4" s="5"/>
      <c r="F4" s="16" t="str">
        <f>A5</f>
        <v>fotoleu</v>
      </c>
    </row>
    <row r="5" spans="1:7" s="1" customFormat="1" ht="14.25" x14ac:dyDescent="0.2">
      <c r="A5" s="7" t="s">
        <v>9</v>
      </c>
      <c r="B5" s="2"/>
      <c r="F5" s="16" t="str">
        <f>A6</f>
        <v>Inh. Anita Imfeld-Leu</v>
      </c>
    </row>
    <row r="6" spans="1:7" s="1" customFormat="1" ht="14.25" x14ac:dyDescent="0.2">
      <c r="A6" s="7" t="s">
        <v>15</v>
      </c>
      <c r="B6" s="2"/>
      <c r="F6" s="16" t="str">
        <f>A7</f>
        <v>Bösch 63, 6331 Hünenberg</v>
      </c>
    </row>
    <row r="7" spans="1:7" s="1" customFormat="1" ht="14.25" x14ac:dyDescent="0.2">
      <c r="A7" s="7" t="s">
        <v>14</v>
      </c>
      <c r="B7" s="2"/>
      <c r="F7" s="2"/>
    </row>
    <row r="8" spans="1:7" s="1" customFormat="1" ht="14.25" x14ac:dyDescent="0.2">
      <c r="A8" s="7"/>
      <c r="F8" s="5" t="s">
        <v>3</v>
      </c>
    </row>
    <row r="9" spans="1:7" s="1" customFormat="1" ht="14.25" x14ac:dyDescent="0.2">
      <c r="A9" s="6" t="s">
        <v>4</v>
      </c>
      <c r="F9" s="2" t="s">
        <v>17</v>
      </c>
    </row>
    <row r="10" spans="1:7" s="1" customFormat="1" ht="14.25" x14ac:dyDescent="0.2">
      <c r="A10" s="7" t="s">
        <v>10</v>
      </c>
      <c r="B10" s="5"/>
      <c r="F10" s="2" t="s">
        <v>16</v>
      </c>
      <c r="G10" s="8"/>
    </row>
    <row r="11" spans="1:7" s="1" customFormat="1" ht="14.25" x14ac:dyDescent="0.2">
      <c r="A11" s="7" t="s">
        <v>11</v>
      </c>
      <c r="B11" s="2"/>
      <c r="F11" s="2"/>
    </row>
    <row r="12" spans="1:7" s="1" customFormat="1" ht="14.25" x14ac:dyDescent="0.2">
      <c r="A12" s="7" t="s">
        <v>12</v>
      </c>
      <c r="B12" s="2"/>
      <c r="F12" s="5" t="s">
        <v>4</v>
      </c>
    </row>
    <row r="13" spans="1:7" s="1" customFormat="1" ht="14.25" x14ac:dyDescent="0.2">
      <c r="A13" s="7"/>
      <c r="B13" s="5"/>
      <c r="F13" s="16" t="str">
        <f>A10</f>
        <v>Christian Imfeld</v>
      </c>
    </row>
    <row r="14" spans="1:7" s="1" customFormat="1" ht="14.25" x14ac:dyDescent="0.2">
      <c r="A14" s="7"/>
      <c r="B14" s="2"/>
      <c r="F14" s="16" t="str">
        <f>A11</f>
        <v>Eichholzweg 9</v>
      </c>
    </row>
    <row r="15" spans="1:7" s="1" customFormat="1" ht="14.25" x14ac:dyDescent="0.2">
      <c r="A15" s="6" t="s">
        <v>5</v>
      </c>
      <c r="B15" s="6" t="s">
        <v>6</v>
      </c>
      <c r="D15" s="5" t="s">
        <v>5</v>
      </c>
      <c r="E15" s="5" t="s">
        <v>6</v>
      </c>
      <c r="F15" s="16" t="str">
        <f>A12</f>
        <v>6312 Steinhausen</v>
      </c>
    </row>
    <row r="16" spans="1:7" s="1" customFormat="1" ht="14.25" x14ac:dyDescent="0.2">
      <c r="A16" s="7" t="s">
        <v>7</v>
      </c>
      <c r="B16" s="9">
        <v>999</v>
      </c>
      <c r="D16" s="2" t="str">
        <f>A16</f>
        <v>CHF</v>
      </c>
      <c r="E16" s="17">
        <f>B16</f>
        <v>999</v>
      </c>
      <c r="F16" s="2"/>
    </row>
    <row r="17" spans="1:6" s="1" customFormat="1" ht="14.25" x14ac:dyDescent="0.2">
      <c r="A17" s="7"/>
      <c r="B17" s="9"/>
      <c r="D17" s="2"/>
      <c r="E17" s="10"/>
      <c r="F17" s="2"/>
    </row>
    <row r="18" spans="1:6" s="1" customFormat="1" ht="16.5" x14ac:dyDescent="0.3">
      <c r="A18" s="11"/>
      <c r="B18"/>
      <c r="C18" s="12" t="s">
        <v>8</v>
      </c>
      <c r="D18"/>
      <c r="F18" s="2"/>
    </row>
    <row r="19" spans="1:6" s="1" customFormat="1" ht="16.5" x14ac:dyDescent="0.3">
      <c r="B19" s="11"/>
      <c r="D19"/>
      <c r="E19"/>
      <c r="F19" s="2"/>
    </row>
    <row r="20" spans="1:6" s="1" customFormat="1" x14ac:dyDescent="0.25">
      <c r="A20"/>
      <c r="F20" s="2"/>
    </row>
    <row r="22" spans="1:6" ht="16.5" x14ac:dyDescent="0.3">
      <c r="A22" s="11"/>
    </row>
    <row r="23" spans="1:6" ht="16.5" x14ac:dyDescent="0.3">
      <c r="A23" s="11"/>
      <c r="B23" s="11"/>
    </row>
    <row r="24" spans="1:6" ht="16.5" x14ac:dyDescent="0.3">
      <c r="A24" s="14"/>
      <c r="B24" s="11"/>
    </row>
    <row r="25" spans="1:6" s="14" customFormat="1" x14ac:dyDescent="0.25">
      <c r="A25"/>
      <c r="F25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N97"/>
  <sheetViews>
    <sheetView topLeftCell="A59" zoomScale="80" zoomScaleNormal="80" workbookViewId="0">
      <selection activeCell="D97" sqref="D97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14" ht="18.75" x14ac:dyDescent="0.3">
      <c r="B2" s="28" t="s">
        <v>95</v>
      </c>
    </row>
    <row r="3" spans="2:14" x14ac:dyDescent="0.25">
      <c r="C3" s="29" t="s">
        <v>96</v>
      </c>
    </row>
    <row r="5" spans="2:14" x14ac:dyDescent="0.25">
      <c r="B5" s="30" t="s">
        <v>97</v>
      </c>
    </row>
    <row r="6" spans="2:14" x14ac:dyDescent="0.25">
      <c r="D6" s="31" t="str">
        <f>[1]Auftragsblatt!G4</f>
        <v>LaptopChristian</v>
      </c>
      <c r="E6" s="32" t="str">
        <f>IF($D$6&lt;&gt;"",IF(G6="AB-Pfad",INDEX(TabABStandort[#All],MATCH($D$6,TabABStandort[[#All],[AB-Standort]],0),2),IF(G6="Rech-Pfad",INDEX(TabABStandort[#All],MATCH($D$6,TabABStandort[[#All],[AB-Standort]],0),3),"n/a")),"n/a")</f>
        <v>C:\Users\imfeldc\source\repos\SwissQRCodeExcel4\</v>
      </c>
      <c r="G6" s="33" t="str">
        <f>IF($D$9&lt;&gt;"",INDEX(TabABAuftragsTyp[#All],MATCH($D$9,TabABAuftragsTyp[[#All],[ABTyp]],0),3),"n/a")</f>
        <v>Rech-Pfad</v>
      </c>
    </row>
    <row r="8" spans="2:14" x14ac:dyDescent="0.25">
      <c r="B8" s="30" t="s">
        <v>98</v>
      </c>
    </row>
    <row r="9" spans="2:14" x14ac:dyDescent="0.25">
      <c r="D9" s="31" t="str">
        <f>[1]Auftragsblatt!G6</f>
        <v>RechTest</v>
      </c>
      <c r="E9" s="33" t="str">
        <f>IF($D$9&lt;&gt;"",INDEX(TabABAuftragsTyp[#All],MATCH($D$9,TabABAuftragsTyp[[#All],[ABTyp]],0),2),"n/a")</f>
        <v>zz Rechnungs Test Vorlage - Automatisiert.docx</v>
      </c>
      <c r="F9" s="34" t="s">
        <v>99</v>
      </c>
      <c r="G9" s="33" t="str">
        <f>CONCATENATE(E6,E9)</f>
        <v>C:\Users\imfeldc\source\repos\SwissQRCodeExcel4\zz Rechnungs Test Vorlage - Automatisiert.docx</v>
      </c>
    </row>
    <row r="11" spans="2:14" x14ac:dyDescent="0.25">
      <c r="B11" s="30" t="s">
        <v>100</v>
      </c>
      <c r="E11" s="35" t="s">
        <v>101</v>
      </c>
      <c r="F11" s="36" t="s">
        <v>102</v>
      </c>
      <c r="G11" s="36" t="s">
        <v>103</v>
      </c>
      <c r="H11" s="36" t="s">
        <v>104</v>
      </c>
      <c r="I11" s="37" t="s">
        <v>105</v>
      </c>
      <c r="J11" s="38" t="s">
        <v>106</v>
      </c>
      <c r="K11" s="36" t="s">
        <v>107</v>
      </c>
      <c r="L11" s="37" t="s">
        <v>108</v>
      </c>
      <c r="M11" s="35" t="s">
        <v>109</v>
      </c>
      <c r="N11" s="35" t="s">
        <v>110</v>
      </c>
    </row>
    <row r="12" spans="2:14" x14ac:dyDescent="0.25">
      <c r="D12" s="31" t="str">
        <f>IF(D16&lt;&gt;"",F16,IF([1]Auftragsblatt!G8&lt;&gt;"",[1]Auftragsblatt!G8,""))</f>
        <v>KF0182</v>
      </c>
      <c r="E12" s="33" t="str" cm="1">
        <f t="array" ref="E12">IF($D$12&lt;&gt;"",INDEX([1]!KundenTabelle[Kunden ID (lang)],$E$13,1),"n/a")</f>
        <v>(KF0182) Moresi Aurelia</v>
      </c>
      <c r="F12" s="33" t="str" cm="1">
        <f t="array" ref="F12">IF($D$12&lt;&gt;"",INDEX([1]!KundenTabelle[Name],$E$13,1),"n/a")</f>
        <v>Moresi</v>
      </c>
      <c r="G12" s="33" t="str" cm="1">
        <f t="array" ref="G12">IF($D$12&lt;&gt;"",INDEX([1]!KundenTabelle[Vorname],$E$13,1),"n/a")</f>
        <v>Aurelia</v>
      </c>
      <c r="H12" s="33" t="str" cm="1">
        <f t="array" ref="H12">IF($D$12&lt;&gt;"",INDEX([1]!KundenTabelle[Adresse],$E$13,1),"n/a")</f>
        <v>Rigiweg 19a</v>
      </c>
      <c r="I12" s="33" t="str" cm="1">
        <f t="array" ref="I12">IF($D$12&lt;&gt;"",INDEX([1]!KundenTabelle[PLZ],$E$13,1),"n/a")</f>
        <v xml:space="preserve">5643 </v>
      </c>
      <c r="J12" s="33" t="str" cm="1">
        <f t="array" ref="J12">IF($D$12&lt;&gt;"",INDEX([1]!KundenTabelle[Ort],$E$13,1),"n/a")</f>
        <v>Sins</v>
      </c>
      <c r="K12" s="33" t="str" cm="1">
        <f t="array" ref="K12">IF($D$12&lt;&gt;"",INDEX([1]!KundenTabelle[Mailadresse],$E$13,1),"n/a")</f>
        <v>aurelia.moresi@gmx.ch</v>
      </c>
      <c r="L12" s="33" t="str" cm="1">
        <f t="array" ref="L12">IF($D$12&lt;&gt;"",INDEX([1]!KundenTabelle[Telefonnummer],$E$13,1),"n/a")</f>
        <v>+41 76 377 92 93</v>
      </c>
      <c r="M12" s="33" t="str" cm="1">
        <f t="array" ref="M12">IF($D$12&lt;&gt;"",INDEX([1]!KundenTabelle[Kunden ID],$E$13,1),"n/a")</f>
        <v>KF0182</v>
      </c>
      <c r="N12" s="33" t="str" cm="1">
        <f t="array" ref="N12">IF($D$12&lt;&gt;"",INDEX([1]!KundenTabelle[Per DU],$E$13,1),"n/a")</f>
        <v>x</v>
      </c>
    </row>
    <row r="13" spans="2:14" x14ac:dyDescent="0.25">
      <c r="D13" s="39" t="s">
        <v>111</v>
      </c>
      <c r="E13" s="40">
        <f>MATCH(D12,[1]!KundenTabelle[Kunden ID],0)</f>
        <v>183</v>
      </c>
    </row>
    <row r="15" spans="2:14" x14ac:dyDescent="0.25">
      <c r="B15" s="30" t="s">
        <v>112</v>
      </c>
      <c r="E15" s="35" t="s">
        <v>113</v>
      </c>
      <c r="F15" s="35" t="s">
        <v>114</v>
      </c>
      <c r="G15" s="35" t="s">
        <v>115</v>
      </c>
      <c r="H15" s="35" t="s">
        <v>116</v>
      </c>
      <c r="I15" s="35" t="s">
        <v>6</v>
      </c>
      <c r="J15" s="35" t="s">
        <v>117</v>
      </c>
    </row>
    <row r="16" spans="2:14" x14ac:dyDescent="0.25">
      <c r="D16" s="31" t="str">
        <f>IF([1]Auftragsblatt!G10&lt;&gt;"",[1]Auftragsblatt!G10,"")</f>
        <v>AF1571</v>
      </c>
      <c r="E16" s="33" t="e" cm="1">
        <f t="array" ref="E16">IF($D$16&lt;&gt;"",INDEX([1]!AuftragsTabelle[Auftrag ID (lang) (automatisch erstellt)],$E$17,1),"n/a")</f>
        <v>#REF!</v>
      </c>
      <c r="F16" s="33" t="str" cm="1">
        <f t="array" ref="F16">IF($D$16&lt;&gt;"",INDEX([1]!AuftragsTabelle[KundenID],$E$17,1),"n/a")</f>
        <v>KF0182</v>
      </c>
      <c r="G16" s="33" t="str" cm="1">
        <f t="array" ref="G16">IF($D$16&lt;&gt;"",INDEX([1]!AuftragsTabelle[Produkt],$E$17,1),"n/a")</f>
        <v>Shoot-xs</v>
      </c>
      <c r="H16" s="41" cm="1">
        <f t="array" ref="H16">IF($D$16&lt;&gt;"",INDEX([1]!AuftragsTabelle[ES-Nummer],$E$17,1),"n/a")</f>
        <v>1353</v>
      </c>
      <c r="I16" s="42" cm="1">
        <f t="array" ref="I16">IF($D$16&lt;&gt;"",INDEX([1]!AuftragsTabelle[Betrag '[CHF']],$E$17,1),"n/a")</f>
        <v>230</v>
      </c>
      <c r="J16" s="43" cm="1">
        <f t="array" ref="J16">IF($D$16&lt;&gt;"",INDEX([1]!AuftragsTabelle[Datum],$E$17,1),"n/a")</f>
        <v>44193</v>
      </c>
    </row>
    <row r="17" spans="2:6" x14ac:dyDescent="0.25">
      <c r="D17" s="39" t="s">
        <v>111</v>
      </c>
      <c r="E17" s="40">
        <f>MATCH(D16,[1]!AuftragsTabelle[AuftragID],0)</f>
        <v>1649</v>
      </c>
    </row>
    <row r="19" spans="2:6" x14ac:dyDescent="0.25">
      <c r="B19" s="30" t="s">
        <v>118</v>
      </c>
      <c r="E19" s="35" t="s">
        <v>119</v>
      </c>
      <c r="F19" s="35" t="s">
        <v>120</v>
      </c>
    </row>
    <row r="20" spans="2:6" x14ac:dyDescent="0.25">
      <c r="D20" s="31" t="str">
        <f>IF([1]Auftragsblatt!G10&lt;&gt;"",G16,"")</f>
        <v>Shoot-xs</v>
      </c>
      <c r="E20" s="33" t="str" cm="1">
        <f t="array" ref="E20">IFERROR(IF($D$20&lt;&gt;"",INDEX([1]!ProduktTabelle[Beschreibung],$E$21,1),"n/a"),"n/v")</f>
        <v>n/v</v>
      </c>
      <c r="F20" s="33" t="str" cm="1">
        <f t="array" ref="F20">IFERROR(IF($D$20&lt;&gt;"",INDEX([1]!ProduktTabelle[Typische Rechnungsvorlage],$E$21,1),"n/a"),"n/v")</f>
        <v>n/v</v>
      </c>
    </row>
    <row r="21" spans="2:6" x14ac:dyDescent="0.25">
      <c r="D21" s="39" t="s">
        <v>111</v>
      </c>
      <c r="E21" s="40" t="e">
        <f>MATCH(D20,[1]!ProduktTabelle[Produkt],0)</f>
        <v>#REF!</v>
      </c>
    </row>
    <row r="25" spans="2:6" x14ac:dyDescent="0.25">
      <c r="B25" s="44" t="s">
        <v>121</v>
      </c>
    </row>
    <row r="27" spans="2:6" x14ac:dyDescent="0.25">
      <c r="B27" s="30" t="s">
        <v>122</v>
      </c>
    </row>
    <row r="29" spans="2:6" x14ac:dyDescent="0.25">
      <c r="C29" s="30" t="s">
        <v>123</v>
      </c>
    </row>
    <row r="30" spans="2:6" x14ac:dyDescent="0.25">
      <c r="D30" t="s">
        <v>124</v>
      </c>
      <c r="E30" t="s">
        <v>125</v>
      </c>
      <c r="F30" t="s">
        <v>126</v>
      </c>
    </row>
    <row r="31" spans="2:6" x14ac:dyDescent="0.25">
      <c r="D31" t="s">
        <v>127</v>
      </c>
      <c r="E31" t="s">
        <v>128</v>
      </c>
      <c r="F31" t="s">
        <v>223</v>
      </c>
    </row>
    <row r="32" spans="2:6" x14ac:dyDescent="0.25">
      <c r="D32" t="s">
        <v>129</v>
      </c>
      <c r="E32" t="s">
        <v>130</v>
      </c>
      <c r="F32" t="s">
        <v>131</v>
      </c>
    </row>
    <row r="33" spans="3:8" x14ac:dyDescent="0.25">
      <c r="D33" t="s">
        <v>132</v>
      </c>
      <c r="E33" t="s">
        <v>133</v>
      </c>
      <c r="F33" t="s">
        <v>134</v>
      </c>
    </row>
    <row r="35" spans="3:8" x14ac:dyDescent="0.25">
      <c r="C35" s="30" t="s">
        <v>135</v>
      </c>
    </row>
    <row r="36" spans="3:8" x14ac:dyDescent="0.25">
      <c r="D36" t="s">
        <v>136</v>
      </c>
      <c r="E36" t="s">
        <v>137</v>
      </c>
      <c r="F36" t="s">
        <v>138</v>
      </c>
      <c r="H36" s="24" t="s">
        <v>139</v>
      </c>
    </row>
    <row r="37" spans="3:8" x14ac:dyDescent="0.25">
      <c r="D37" t="s">
        <v>140</v>
      </c>
      <c r="E37" t="s">
        <v>141</v>
      </c>
      <c r="F37" t="s">
        <v>125</v>
      </c>
      <c r="H37" t="s">
        <v>141</v>
      </c>
    </row>
    <row r="38" spans="3:8" x14ac:dyDescent="0.25">
      <c r="D38" t="s">
        <v>142</v>
      </c>
      <c r="E38" t="s">
        <v>143</v>
      </c>
      <c r="F38" t="s">
        <v>125</v>
      </c>
      <c r="H38" t="s">
        <v>143</v>
      </c>
    </row>
    <row r="39" spans="3:8" x14ac:dyDescent="0.25">
      <c r="D39" t="s">
        <v>144</v>
      </c>
      <c r="E39" t="s">
        <v>145</v>
      </c>
      <c r="F39" t="s">
        <v>125</v>
      </c>
      <c r="H39" t="s">
        <v>145</v>
      </c>
    </row>
    <row r="40" spans="3:8" x14ac:dyDescent="0.25">
      <c r="D40" t="s">
        <v>146</v>
      </c>
      <c r="E40" t="s">
        <v>147</v>
      </c>
      <c r="F40" t="s">
        <v>125</v>
      </c>
      <c r="H40" t="s">
        <v>147</v>
      </c>
    </row>
    <row r="41" spans="3:8" x14ac:dyDescent="0.25">
      <c r="D41" t="s">
        <v>148</v>
      </c>
      <c r="E41" t="s">
        <v>149</v>
      </c>
      <c r="F41" t="s">
        <v>125</v>
      </c>
      <c r="H41" t="s">
        <v>149</v>
      </c>
    </row>
    <row r="42" spans="3:8" x14ac:dyDescent="0.25">
      <c r="D42" t="s">
        <v>150</v>
      </c>
      <c r="E42" t="s">
        <v>151</v>
      </c>
      <c r="F42" t="s">
        <v>125</v>
      </c>
      <c r="H42" t="s">
        <v>151</v>
      </c>
    </row>
    <row r="43" spans="3:8" x14ac:dyDescent="0.25">
      <c r="D43" t="s">
        <v>152</v>
      </c>
      <c r="E43" t="s">
        <v>153</v>
      </c>
      <c r="F43" t="s">
        <v>125</v>
      </c>
      <c r="H43" t="s">
        <v>153</v>
      </c>
    </row>
    <row r="44" spans="3:8" x14ac:dyDescent="0.25">
      <c r="D44" t="s">
        <v>154</v>
      </c>
      <c r="E44" t="s">
        <v>155</v>
      </c>
      <c r="F44" t="s">
        <v>125</v>
      </c>
      <c r="H44" t="s">
        <v>155</v>
      </c>
    </row>
    <row r="45" spans="3:8" x14ac:dyDescent="0.25">
      <c r="D45" t="s">
        <v>156</v>
      </c>
      <c r="E45" t="s">
        <v>157</v>
      </c>
      <c r="F45" t="s">
        <v>126</v>
      </c>
    </row>
    <row r="46" spans="3:8" x14ac:dyDescent="0.25">
      <c r="D46" t="s">
        <v>158</v>
      </c>
      <c r="E46" t="s">
        <v>159</v>
      </c>
      <c r="F46" t="s">
        <v>126</v>
      </c>
    </row>
    <row r="47" spans="3:8" x14ac:dyDescent="0.25">
      <c r="D47" t="s">
        <v>160</v>
      </c>
      <c r="E47" t="s">
        <v>161</v>
      </c>
      <c r="F47" t="s">
        <v>126</v>
      </c>
    </row>
    <row r="48" spans="3:8" x14ac:dyDescent="0.25">
      <c r="D48" t="s">
        <v>162</v>
      </c>
      <c r="E48" t="s">
        <v>163</v>
      </c>
      <c r="F48" t="s">
        <v>126</v>
      </c>
    </row>
    <row r="49" spans="4:6" x14ac:dyDescent="0.25">
      <c r="D49" t="s">
        <v>164</v>
      </c>
      <c r="E49" t="s">
        <v>165</v>
      </c>
      <c r="F49" t="s">
        <v>126</v>
      </c>
    </row>
    <row r="50" spans="4:6" x14ac:dyDescent="0.25">
      <c r="D50" t="s">
        <v>166</v>
      </c>
      <c r="E50" t="s">
        <v>167</v>
      </c>
      <c r="F50" t="s">
        <v>126</v>
      </c>
    </row>
    <row r="51" spans="4:6" x14ac:dyDescent="0.25">
      <c r="D51" t="s">
        <v>168</v>
      </c>
      <c r="E51" t="s">
        <v>169</v>
      </c>
      <c r="F51" t="s">
        <v>126</v>
      </c>
    </row>
    <row r="52" spans="4:6" x14ac:dyDescent="0.25">
      <c r="D52" t="s">
        <v>170</v>
      </c>
      <c r="E52" t="s">
        <v>171</v>
      </c>
      <c r="F52" t="s">
        <v>126</v>
      </c>
    </row>
    <row r="53" spans="4:6" x14ac:dyDescent="0.25">
      <c r="D53" t="s">
        <v>172</v>
      </c>
      <c r="E53" t="s">
        <v>173</v>
      </c>
      <c r="F53" t="s">
        <v>126</v>
      </c>
    </row>
    <row r="54" spans="4:6" x14ac:dyDescent="0.25">
      <c r="D54" t="s">
        <v>174</v>
      </c>
      <c r="E54" t="s">
        <v>175</v>
      </c>
      <c r="F54" t="s">
        <v>126</v>
      </c>
    </row>
    <row r="55" spans="4:6" x14ac:dyDescent="0.25">
      <c r="D55" t="s">
        <v>176</v>
      </c>
      <c r="E55" t="s">
        <v>177</v>
      </c>
      <c r="F55" t="s">
        <v>126</v>
      </c>
    </row>
    <row r="56" spans="4:6" x14ac:dyDescent="0.25">
      <c r="D56" t="s">
        <v>178</v>
      </c>
      <c r="E56" t="s">
        <v>179</v>
      </c>
      <c r="F56" t="s">
        <v>126</v>
      </c>
    </row>
    <row r="57" spans="4:6" x14ac:dyDescent="0.25">
      <c r="D57" t="s">
        <v>180</v>
      </c>
      <c r="E57" t="s">
        <v>181</v>
      </c>
      <c r="F57" t="s">
        <v>126</v>
      </c>
    </row>
    <row r="58" spans="4:6" x14ac:dyDescent="0.25">
      <c r="D58" t="s">
        <v>182</v>
      </c>
      <c r="E58" t="s">
        <v>183</v>
      </c>
      <c r="F58" t="s">
        <v>126</v>
      </c>
    </row>
    <row r="59" spans="4:6" x14ac:dyDescent="0.25">
      <c r="D59" t="s">
        <v>184</v>
      </c>
      <c r="E59" t="s">
        <v>185</v>
      </c>
      <c r="F59" t="s">
        <v>126</v>
      </c>
    </row>
    <row r="60" spans="4:6" x14ac:dyDescent="0.25">
      <c r="D60" t="s">
        <v>186</v>
      </c>
      <c r="E60" t="s">
        <v>187</v>
      </c>
      <c r="F60" t="s">
        <v>126</v>
      </c>
    </row>
    <row r="62" spans="4:6" x14ac:dyDescent="0.25">
      <c r="D62" t="s">
        <v>188</v>
      </c>
      <c r="E62" t="s">
        <v>189</v>
      </c>
      <c r="F62" t="s">
        <v>126</v>
      </c>
    </row>
    <row r="65" spans="3:8" x14ac:dyDescent="0.25">
      <c r="C65" s="30" t="s">
        <v>190</v>
      </c>
    </row>
    <row r="66" spans="3:8" x14ac:dyDescent="0.25">
      <c r="G66" s="39" t="s">
        <v>191</v>
      </c>
      <c r="H66" s="24" t="s">
        <v>192</v>
      </c>
    </row>
    <row r="67" spans="3:8" x14ac:dyDescent="0.25">
      <c r="D67" t="s">
        <v>193</v>
      </c>
      <c r="E67" t="s">
        <v>194</v>
      </c>
      <c r="F67" t="s">
        <v>195</v>
      </c>
      <c r="G67" s="39" t="s">
        <v>196</v>
      </c>
      <c r="H67" t="s">
        <v>197</v>
      </c>
    </row>
    <row r="68" spans="3:8" x14ac:dyDescent="0.25">
      <c r="D68" t="s">
        <v>102</v>
      </c>
      <c r="E68" t="str" cm="1">
        <f t="array" ref="E68">IFERROR(IF($D$12&lt;&gt;"",IF(INDEX([1]!KundenTabelle[Name],$E$13,1)&lt;&gt;0,INDEX([1]!KundenTabelle[Name],$E$13,1),$H$67),"n/a"),"n/v")</f>
        <v>Moresi</v>
      </c>
      <c r="F68" t="str">
        <f>CONCATENATE("[--",TabABBookmarks[[#This Row],[BookmarkName]],"--]")</f>
        <v>[--Name--]</v>
      </c>
      <c r="G68" s="39"/>
    </row>
    <row r="69" spans="3:8" x14ac:dyDescent="0.25">
      <c r="D69" t="s">
        <v>103</v>
      </c>
      <c r="E69" t="str" cm="1">
        <f t="array" ref="E69">IFERROR(IF($D$12&lt;&gt;"",IF(INDEX([1]!KundenTabelle[Vorname],$E$13,1)&lt;&gt;0,INDEX([1]!KundenTabelle[Vorname],$E$13,1),$H$67),"n/a"),"n/v")</f>
        <v>Aurelia</v>
      </c>
      <c r="F69" t="str">
        <f>CONCATENATE("[--",TabABBookmarks[[#This Row],[BookmarkName]],"--]")</f>
        <v>[--Vorname--]</v>
      </c>
    </row>
    <row r="70" spans="3:8" x14ac:dyDescent="0.25">
      <c r="D70" t="s">
        <v>104</v>
      </c>
      <c r="E70" t="str" cm="1">
        <f t="array" ref="E70">IFERROR(IF($D$12&lt;&gt;"",IF(INDEX([1]!KundenTabelle[Adresse],$E$13,1)&lt;&gt;0,INDEX([1]!KundenTabelle[Adresse],$E$13,1),$H$67),"n/a"),"n/v")</f>
        <v>Rigiweg 19a</v>
      </c>
      <c r="F70" t="str">
        <f>CONCATENATE("[--",TabABBookmarks[[#This Row],[BookmarkName]],"--]")</f>
        <v>[--Adresse--]</v>
      </c>
    </row>
    <row r="71" spans="3:8" x14ac:dyDescent="0.25">
      <c r="D71" t="s">
        <v>105</v>
      </c>
      <c r="E71" t="str" cm="1">
        <f t="array" ref="E71">IFERROR(IF($D$12&lt;&gt;"",IF(INDEX([1]!KundenTabelle[PLZ],$E$13,1)&lt;&gt;0,INDEX([1]!KundenTabelle[PLZ],$E$13,1),$H$67),"n/a"),"n/v")</f>
        <v xml:space="preserve">5643 </v>
      </c>
      <c r="F71" t="str">
        <f>CONCATENATE("[--",TabABBookmarks[[#This Row],[BookmarkName]],"--]")</f>
        <v>[--PLZ--]</v>
      </c>
    </row>
    <row r="72" spans="3:8" x14ac:dyDescent="0.25">
      <c r="D72" t="s">
        <v>106</v>
      </c>
      <c r="E72" t="str" cm="1">
        <f t="array" ref="E72">IFERROR(IF($D$12&lt;&gt;"",IF(INDEX([1]!KundenTabelle[Ort],$E$13,1)&lt;&gt;0,INDEX([1]!KundenTabelle[Ort],$E$13,1),$H$67),"n/a"),"n/v")</f>
        <v>Sins</v>
      </c>
      <c r="F72" t="str">
        <f>CONCATENATE("[--",TabABBookmarks[[#This Row],[BookmarkName]],"--]")</f>
        <v>[--Ort--]</v>
      </c>
    </row>
    <row r="73" spans="3:8" x14ac:dyDescent="0.25">
      <c r="D73" t="s">
        <v>107</v>
      </c>
      <c r="E73" t="str" cm="1">
        <f t="array" ref="E73">IFERROR(IF($D$12&lt;&gt;"",IF(INDEX([1]!KundenTabelle[Mailadresse],$E$13,1)&lt;&gt;0,INDEX([1]!KundenTabelle[Mailadresse],$E$13,1),$H$67),"n/a"),"n/v")</f>
        <v>aurelia.moresi@gmx.ch</v>
      </c>
      <c r="F73" t="str">
        <f>CONCATENATE("[--",TabABBookmarks[[#This Row],[BookmarkName]],"--]")</f>
        <v>[--Mailadresse--]</v>
      </c>
    </row>
    <row r="74" spans="3:8" x14ac:dyDescent="0.25">
      <c r="D74" t="s">
        <v>108</v>
      </c>
      <c r="E74" t="str" cm="1">
        <f t="array" ref="E74">IFERROR(IF($D$12&lt;&gt;"",IF(INDEX([1]!KundenTabelle[Telefonnummer],$E$13,1)&lt;&gt;0,INDEX([1]!KundenTabelle[Telefonnummer],$E$13,1),$H$67),"n/a"),"n/v")</f>
        <v>+41 76 377 92 93</v>
      </c>
      <c r="F74" t="str">
        <f>CONCATENATE("[--",TabABBookmarks[[#This Row],[BookmarkName]],"--]")</f>
        <v>[--Telefonnummer--]</v>
      </c>
    </row>
    <row r="75" spans="3:8" x14ac:dyDescent="0.25">
      <c r="D75" t="s">
        <v>114</v>
      </c>
      <c r="E75" t="str" cm="1">
        <f t="array" ref="E75">IFERROR(IF($D$12&lt;&gt;"",IF(INDEX([1]!KundenTabelle[Kunden ID],$E$13,1)&lt;&gt;0,INDEX([1]!KundenTabelle[Kunden ID],$E$13,1),$H$67),"n/a"),"n/v")</f>
        <v>KF0182</v>
      </c>
      <c r="F75" t="str">
        <f>CONCATENATE("[--",TabABBookmarks[[#This Row],[BookmarkName]],"--]")</f>
        <v>[--KundenID--]</v>
      </c>
    </row>
    <row r="76" spans="3:8" x14ac:dyDescent="0.25">
      <c r="D76" t="s">
        <v>198</v>
      </c>
      <c r="E76" t="str" cm="1">
        <f t="array" ref="E76">IFERROR(IF($D$12&lt;&gt;"",IF(INDEX([1]!KundenTabelle[Kindervornamen],$E$13,1)&lt;&gt;0,INDEX([1]!KundenTabelle[Kindervornamen],$E$13,1),$H$67),"n/a"),"n/v")</f>
        <v>….............................................................</v>
      </c>
      <c r="F76" t="str">
        <f>CONCATENATE("[--",TabABBookmarks[[#This Row],[BookmarkName]],"--]")</f>
        <v>[--Kindervornamen--]</v>
      </c>
    </row>
    <row r="77" spans="3:8" x14ac:dyDescent="0.25">
      <c r="D77" t="s">
        <v>199</v>
      </c>
      <c r="E77" t="str" cm="1">
        <f t="array" ref="E77">IFERROR(IF(D20&lt;&gt;"",IF(INDEX([1]!ProduktTabelle[Rechnungsbeschreibung],E21,1)&lt;&gt;0,INDEX([1]!ProduktTabelle[Rechnungsbeschreibung],E21,1),$H$67),"n/a"),"n/v")</f>
        <v>n/v</v>
      </c>
      <c r="F77" t="str">
        <f>CONCATENATE("[--",TabABBookmarks[[#This Row],[BookmarkName]],"--]")</f>
        <v>[--Rechnungsbeschreibung--]</v>
      </c>
    </row>
    <row r="78" spans="3:8" x14ac:dyDescent="0.25">
      <c r="D78" t="s">
        <v>200</v>
      </c>
      <c r="E78" t="str" cm="1">
        <f t="array" ref="E78">IFERROR(IF(D20&lt;&gt;"",IF(INDEX([1]!ProduktTabelle[Beschreibung],E21,1)&lt;&gt;0,INDEX([1]!ProduktTabelle[Beschreibung],E21,1),$H$67),"n/a"),"n/v")</f>
        <v>n/v</v>
      </c>
      <c r="F78" t="str">
        <f>CONCATENATE("[--",TabABBookmarks[[#This Row],[BookmarkName]],"--]")</f>
        <v>[--Produktbeschreibung--]</v>
      </c>
    </row>
    <row r="79" spans="3:8" x14ac:dyDescent="0.25">
      <c r="D79" t="s">
        <v>201</v>
      </c>
      <c r="E79" t="str" cm="1">
        <f t="array" ref="E79">IFERROR(IF(D20&lt;&gt;"",IF(INDEX([1]!ProduktTabelle[Preisliste],E21,1)&lt;&gt;0,INDEX([1]!ProduktTabelle[Preisliste],E21,1),$H$67),"n/a"),"n/v")</f>
        <v>n/v</v>
      </c>
      <c r="F79" t="str">
        <f>CONCATENATE("[--",TabABBookmarks[[#This Row],[BookmarkName]],"--]")</f>
        <v>[--Preisliste--]</v>
      </c>
    </row>
    <row r="80" spans="3:8" x14ac:dyDescent="0.25">
      <c r="D80" t="s">
        <v>202</v>
      </c>
      <c r="E80" t="str">
        <f>IFERROR(D16,"n/v")</f>
        <v>AF1571</v>
      </c>
      <c r="F80" t="str">
        <f>CONCATENATE("[--",TabABBookmarks[[#This Row],[BookmarkName]],"--]")</f>
        <v>[--AuftragID--]</v>
      </c>
    </row>
    <row r="81" spans="4:11" x14ac:dyDescent="0.25">
      <c r="D81" t="s">
        <v>6</v>
      </c>
      <c r="E81" s="45" t="str" cm="1">
        <f t="array" ref="E81">IFERROR(IF($D$16&lt;&gt;"",TEXT(INDEX([1]!AuftragsTabelle[Betrag '[CHF']],$E$17,1),"CHF 0.00"),"n/a"),"n/v")</f>
        <v>CHF 230.00</v>
      </c>
      <c r="F81" s="45" t="str">
        <f>CONCATENATE("[--",TabABBookmarks[[#This Row],[BookmarkName]],"--]")</f>
        <v>[--Betrag--]</v>
      </c>
    </row>
    <row r="82" spans="4:11" x14ac:dyDescent="0.25">
      <c r="D82" t="s">
        <v>203</v>
      </c>
      <c r="E82" s="45" cm="1">
        <f t="array" ref="E82">IFERROR(IF($D$16&lt;&gt;"",INDEX([1]!AuftragsTabelle[ES-Nummer],$E$17,1),"n/a"),"n/v")</f>
        <v>1353</v>
      </c>
      <c r="F82" s="45" t="str">
        <f>CONCATENATE("[--",TabABBookmarks[[#This Row],[BookmarkName]],"--]")</f>
        <v>[--ESNummer--]</v>
      </c>
    </row>
    <row r="83" spans="4:11" x14ac:dyDescent="0.25">
      <c r="D83" t="s">
        <v>204</v>
      </c>
      <c r="E83" s="49" t="s">
        <v>225</v>
      </c>
      <c r="F83" s="46" t="str">
        <f>CONCATENATE("[--",TabABBookmarks[[#This Row],[BookmarkName]],"--]")</f>
        <v>[--AuftragDatum--]</v>
      </c>
    </row>
    <row r="84" spans="4:11" x14ac:dyDescent="0.25">
      <c r="D84" t="s">
        <v>205</v>
      </c>
      <c r="E84" t="str">
        <f>IFERROR(IF($D$12&lt;&gt;"",IF(N12="x",H84,K84),"n/a"),"n/v")</f>
        <v>Ich drücke dir die Daumen für deine Stellenbewerbung und wünsche dir alles Gute.</v>
      </c>
      <c r="F84" t="str">
        <f>CONCATENATE("[--",TabABBookmarks[[#This Row],[BookmarkName]],"--]")</f>
        <v>[--Schlusssatz--]</v>
      </c>
      <c r="G84" s="39" t="s">
        <v>206</v>
      </c>
      <c r="H84" t="s">
        <v>207</v>
      </c>
      <c r="J84" s="39" t="s">
        <v>208</v>
      </c>
      <c r="K84" t="s">
        <v>209</v>
      </c>
    </row>
    <row r="85" spans="4:11" x14ac:dyDescent="0.25">
      <c r="D85" t="s">
        <v>210</v>
      </c>
      <c r="E85" s="47" t="s">
        <v>7</v>
      </c>
      <c r="F85" t="str">
        <f>CONCATENATE("[--",TabABBookmarks[[#This Row],[BookmarkName]],"--]")</f>
        <v>[--Currency--]</v>
      </c>
    </row>
    <row r="86" spans="4:11" x14ac:dyDescent="0.25">
      <c r="D86" t="s">
        <v>47</v>
      </c>
      <c r="E86" t="str">
        <f>[1]SwissQRCode!A2</f>
        <v>CH04 3078 7007 7190 5090 2</v>
      </c>
      <c r="F86" t="str">
        <f>CONCATENATE("[--",TabABBookmarks[[#This Row],[BookmarkName]],"--]")</f>
        <v>[--IBAN--]</v>
      </c>
    </row>
    <row r="87" spans="4:11" x14ac:dyDescent="0.25">
      <c r="D87" t="s">
        <v>211</v>
      </c>
      <c r="E87" t="str">
        <f>[1]SwissQRCode!A3</f>
        <v>fotoleu - Inh. Anita Imfeld-Leu</v>
      </c>
      <c r="F87" t="str">
        <f>CONCATENATE("[--",TabABBookmarks[[#This Row],[BookmarkName]],"--]")</f>
        <v>[--Empfängername--]</v>
      </c>
    </row>
    <row r="88" spans="4:11" x14ac:dyDescent="0.25">
      <c r="D88" t="s">
        <v>212</v>
      </c>
      <c r="E88" t="str">
        <f>[1]SwissQRCode!A4</f>
        <v>Bösch 63</v>
      </c>
      <c r="F88" t="str">
        <f>CONCATENATE("[--",TabABBookmarks[[#This Row],[BookmarkName]],"--]")</f>
        <v>[--Empfängeradresse--]</v>
      </c>
    </row>
    <row r="89" spans="4:11" x14ac:dyDescent="0.25">
      <c r="D89" t="s">
        <v>213</v>
      </c>
      <c r="E89" t="str">
        <f>[1]SwissQRCode!A5</f>
        <v>6331 Hünenberg</v>
      </c>
      <c r="F89" t="str">
        <f>CONCATENATE("[--",TabABBookmarks[[#This Row],[BookmarkName]],"--]")</f>
        <v>[--Empfängerwohnort--]</v>
      </c>
    </row>
    <row r="90" spans="4:11" x14ac:dyDescent="0.25">
      <c r="D90" t="s">
        <v>214</v>
      </c>
      <c r="E90" t="str">
        <f>[1]SwissQRCode!A12</f>
        <v>Moresi Aurelia</v>
      </c>
      <c r="F90" t="str">
        <f>CONCATENATE("[--",TabABBookmarks[[#This Row],[BookmarkName]],"--]")</f>
        <v>[--Kundenname--]</v>
      </c>
    </row>
    <row r="91" spans="4:11" x14ac:dyDescent="0.25">
      <c r="D91" t="s">
        <v>215</v>
      </c>
      <c r="E91" t="str">
        <f>[1]SwissQRCode!A13</f>
        <v>Rigiweg 19a</v>
      </c>
      <c r="F91" t="str">
        <f>CONCATENATE("[--",TabABBookmarks[[#This Row],[BookmarkName]],"--]")</f>
        <v>[--Kundenadresse--]</v>
      </c>
    </row>
    <row r="92" spans="4:11" x14ac:dyDescent="0.25">
      <c r="D92" t="s">
        <v>216</v>
      </c>
      <c r="E92" t="str">
        <f>[1]SwissQRCode!A14</f>
        <v>5643  Sins</v>
      </c>
      <c r="F92" t="str">
        <f>CONCATENATE("[--",TabABBookmarks[[#This Row],[BookmarkName]],"--]")</f>
        <v>[--Kundenwohnort--]</v>
      </c>
    </row>
    <row r="93" spans="4:11" x14ac:dyDescent="0.25">
      <c r="D93" t="s">
        <v>41</v>
      </c>
      <c r="E93" s="48">
        <f>[1]SwissQRCode!A17</f>
        <v>230</v>
      </c>
      <c r="F93" t="str">
        <f>CONCATENATE("[--",TabABBookmarks[[#This Row],[BookmarkName]],"--]")</f>
        <v>[--Amount--]</v>
      </c>
    </row>
    <row r="94" spans="4:11" x14ac:dyDescent="0.25">
      <c r="D94" t="s">
        <v>217</v>
      </c>
      <c r="E94" t="str">
        <f>[1]SwissQRCode!A8</f>
        <v>AF1571 / KF0182 / ES=1353</v>
      </c>
      <c r="F94" t="str">
        <f>CONCATENATE("[--",TabABBookmarks[[#This Row],[BookmarkName]],"--]")</f>
        <v>[--UnstructureMessage--]</v>
      </c>
    </row>
    <row r="95" spans="4:11" x14ac:dyDescent="0.25">
      <c r="D95" t="s">
        <v>218</v>
      </c>
      <c r="E95" t="s">
        <v>219</v>
      </c>
      <c r="F95" t="str">
        <f>CONCATENATE("[--",TabABBookmarks[[#This Row],[BookmarkName]],"--]")</f>
        <v>[--BillInformation--]</v>
      </c>
    </row>
    <row r="96" spans="4:11" x14ac:dyDescent="0.25">
      <c r="D96" t="s">
        <v>238</v>
      </c>
      <c r="E96" t="str">
        <f>CONCATENATE(E80,"_",E75,"_",E90,".docx")</f>
        <v>AF1571_KF0182_Moresi Aurelia.docx</v>
      </c>
      <c r="F96" s="50" t="str">
        <f>CONCATENATE("[--",TabABBookmarks[[#This Row],[BookmarkName]],"--]")</f>
        <v>[--Filename--]</v>
      </c>
    </row>
    <row r="97" spans="4:6" x14ac:dyDescent="0.25">
      <c r="D97" t="s">
        <v>239</v>
      </c>
      <c r="E97" t="s">
        <v>223</v>
      </c>
      <c r="F97" s="50" t="str">
        <f>CONCATENATE("[--",TabABBookmarks[[#This Row],[BookmarkName]],"--]")</f>
        <v>[--Filepath--]</v>
      </c>
    </row>
  </sheetData>
  <dataConsolidate/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workbookViewId="0">
      <selection activeCell="B21" sqref="B21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5" x14ac:dyDescent="0.25">
      <c r="A1" s="5" t="s">
        <v>2</v>
      </c>
    </row>
    <row r="2" spans="1:5" x14ac:dyDescent="0.25">
      <c r="A2" s="7" t="s">
        <v>13</v>
      </c>
      <c r="D2" t="s">
        <v>18</v>
      </c>
    </row>
    <row r="3" spans="1:5" x14ac:dyDescent="0.25">
      <c r="A3" s="7" t="s">
        <v>9</v>
      </c>
      <c r="D3" t="s">
        <v>19</v>
      </c>
    </row>
    <row r="4" spans="1:5" x14ac:dyDescent="0.25">
      <c r="A4" s="7" t="s">
        <v>15</v>
      </c>
      <c r="D4" t="s">
        <v>20</v>
      </c>
    </row>
    <row r="5" spans="1:5" x14ac:dyDescent="0.25">
      <c r="A5" s="7" t="s">
        <v>14</v>
      </c>
      <c r="D5" t="s">
        <v>21</v>
      </c>
    </row>
    <row r="6" spans="1:5" x14ac:dyDescent="0.25">
      <c r="A6" s="7" t="s">
        <v>28</v>
      </c>
      <c r="D6" t="s">
        <v>29</v>
      </c>
    </row>
    <row r="7" spans="1:5" x14ac:dyDescent="0.25">
      <c r="A7" s="5" t="s">
        <v>3</v>
      </c>
    </row>
    <row r="8" spans="1:5" x14ac:dyDescent="0.25">
      <c r="A8" s="2" t="s">
        <v>69</v>
      </c>
      <c r="D8" t="s">
        <v>22</v>
      </c>
      <c r="E8" s="27" t="s">
        <v>67</v>
      </c>
    </row>
    <row r="9" spans="1:5" x14ac:dyDescent="0.25">
      <c r="A9" s="2" t="s">
        <v>16</v>
      </c>
      <c r="D9" t="s">
        <v>23</v>
      </c>
      <c r="E9" s="27" t="s">
        <v>68</v>
      </c>
    </row>
    <row r="10" spans="1:5" x14ac:dyDescent="0.25">
      <c r="A10" s="2"/>
    </row>
    <row r="11" spans="1:5" x14ac:dyDescent="0.25">
      <c r="A11" s="5" t="s">
        <v>4</v>
      </c>
    </row>
    <row r="12" spans="1:5" x14ac:dyDescent="0.25">
      <c r="A12" s="7" t="s">
        <v>10</v>
      </c>
      <c r="D12" t="s">
        <v>24</v>
      </c>
    </row>
    <row r="13" spans="1:5" x14ac:dyDescent="0.25">
      <c r="A13" s="7" t="s">
        <v>11</v>
      </c>
      <c r="D13" t="s">
        <v>25</v>
      </c>
    </row>
    <row r="14" spans="1:5" x14ac:dyDescent="0.25">
      <c r="A14" s="7" t="s">
        <v>12</v>
      </c>
      <c r="D14" t="s">
        <v>26</v>
      </c>
    </row>
    <row r="15" spans="1:5" x14ac:dyDescent="0.25">
      <c r="A15" s="7" t="s">
        <v>28</v>
      </c>
      <c r="D15" t="s">
        <v>30</v>
      </c>
    </row>
    <row r="16" spans="1:5" x14ac:dyDescent="0.25">
      <c r="A16" s="5" t="s">
        <v>6</v>
      </c>
    </row>
    <row r="17" spans="1:5" x14ac:dyDescent="0.25">
      <c r="A17" s="9">
        <v>12</v>
      </c>
      <c r="D17" t="s">
        <v>27</v>
      </c>
    </row>
    <row r="18" spans="1:5" x14ac:dyDescent="0.25">
      <c r="A18" s="9" t="s">
        <v>7</v>
      </c>
      <c r="D18" t="s">
        <v>31</v>
      </c>
      <c r="E18" t="s">
        <v>33</v>
      </c>
    </row>
    <row r="19" spans="1:5" x14ac:dyDescent="0.25">
      <c r="A19" s="9"/>
    </row>
    <row r="20" spans="1:5" x14ac:dyDescent="0.25">
      <c r="A20" s="5" t="s">
        <v>72</v>
      </c>
    </row>
    <row r="21" spans="1:5" x14ac:dyDescent="0.25">
      <c r="A21" s="9" t="s">
        <v>53</v>
      </c>
      <c r="B21" s="9"/>
      <c r="D21" t="s">
        <v>73</v>
      </c>
      <c r="E21" t="s">
        <v>77</v>
      </c>
    </row>
    <row r="22" spans="1:5" x14ac:dyDescent="0.25">
      <c r="A22" s="9" t="s">
        <v>54</v>
      </c>
      <c r="B22" s="9">
        <v>490</v>
      </c>
      <c r="D22" t="s">
        <v>74</v>
      </c>
    </row>
    <row r="23" spans="1:5" x14ac:dyDescent="0.25">
      <c r="A23" s="9" t="s">
        <v>55</v>
      </c>
      <c r="B23" s="9">
        <v>140</v>
      </c>
      <c r="D23" t="s">
        <v>75</v>
      </c>
    </row>
    <row r="24" spans="1:5" x14ac:dyDescent="0.25">
      <c r="A24" s="9" t="s">
        <v>56</v>
      </c>
      <c r="B24" s="9">
        <v>140</v>
      </c>
      <c r="D24" t="s">
        <v>76</v>
      </c>
    </row>
    <row r="25" spans="1:5" x14ac:dyDescent="0.25">
      <c r="A25" s="5" t="s">
        <v>78</v>
      </c>
      <c r="B25" s="9"/>
    </row>
    <row r="26" spans="1:5" x14ac:dyDescent="0.25">
      <c r="A26" s="9" t="s">
        <v>80</v>
      </c>
      <c r="D26" t="s">
        <v>79</v>
      </c>
    </row>
    <row r="27" spans="1:5" x14ac:dyDescent="0.25">
      <c r="A27" s="9"/>
    </row>
    <row r="28" spans="1:5" x14ac:dyDescent="0.25">
      <c r="A28" s="5" t="s">
        <v>228</v>
      </c>
    </row>
    <row r="29" spans="1:5" x14ac:dyDescent="0.25">
      <c r="A29" s="9" t="s">
        <v>237</v>
      </c>
      <c r="D29" t="s">
        <v>229</v>
      </c>
    </row>
    <row r="30" spans="1:5" x14ac:dyDescent="0.25">
      <c r="A30" s="5" t="s">
        <v>240</v>
      </c>
    </row>
    <row r="31" spans="1:5" x14ac:dyDescent="0.25">
      <c r="D31" t="s">
        <v>242</v>
      </c>
      <c r="E31" s="9" t="s">
        <v>241</v>
      </c>
    </row>
    <row r="33" spans="1:7" s="1" customFormat="1" ht="14.25" x14ac:dyDescent="0.2">
      <c r="F33" s="2"/>
    </row>
    <row r="34" spans="1:7" s="1" customFormat="1" ht="20.25" x14ac:dyDescent="0.3">
      <c r="A34" s="3" t="s">
        <v>0</v>
      </c>
      <c r="B34" s="3"/>
      <c r="C34" s="4"/>
      <c r="D34" s="3" t="s">
        <v>1</v>
      </c>
      <c r="F34" s="5" t="s">
        <v>2</v>
      </c>
    </row>
    <row r="35" spans="1:7" s="1" customFormat="1" ht="14.25" x14ac:dyDescent="0.2">
      <c r="A35" s="6" t="s">
        <v>2</v>
      </c>
      <c r="F35" s="16" t="str">
        <f>A36</f>
        <v>CH04 3078 7007 7190 5090 2</v>
      </c>
    </row>
    <row r="36" spans="1:7" s="7" customFormat="1" ht="12.75" x14ac:dyDescent="0.2">
      <c r="A36" s="7" t="str">
        <f>A2</f>
        <v>CH04 3078 7007 7190 5090 2</v>
      </c>
      <c r="B36" s="5"/>
      <c r="F36" s="16" t="str">
        <f>A37</f>
        <v>fotoleu</v>
      </c>
    </row>
    <row r="37" spans="1:7" s="1" customFormat="1" ht="14.25" x14ac:dyDescent="0.2">
      <c r="A37" s="7" t="str">
        <f>A3</f>
        <v>fotoleu</v>
      </c>
      <c r="B37" s="2"/>
      <c r="F37" s="16" t="str">
        <f>A38</f>
        <v>Inh. Anita Imfeld-Leu</v>
      </c>
    </row>
    <row r="38" spans="1:7" s="1" customFormat="1" ht="14.25" x14ac:dyDescent="0.2">
      <c r="A38" s="7" t="str">
        <f>A4</f>
        <v>Inh. Anita Imfeld-Leu</v>
      </c>
      <c r="B38" s="2"/>
      <c r="F38" s="16" t="str">
        <f>A39</f>
        <v>Bösch 63, 6331 Hünenberg</v>
      </c>
    </row>
    <row r="39" spans="1:7" s="1" customFormat="1" ht="14.25" x14ac:dyDescent="0.2">
      <c r="A39" s="7" t="str">
        <f>A5</f>
        <v>Bösch 63, 6331 Hünenberg</v>
      </c>
      <c r="B39" s="2"/>
      <c r="F39" s="2"/>
    </row>
    <row r="40" spans="1:7" s="1" customFormat="1" ht="14.25" x14ac:dyDescent="0.2">
      <c r="A40" s="7"/>
      <c r="F40" s="5" t="s">
        <v>3</v>
      </c>
    </row>
    <row r="41" spans="1:7" s="1" customFormat="1" ht="14.25" x14ac:dyDescent="0.2">
      <c r="A41" s="6" t="s">
        <v>4</v>
      </c>
      <c r="F41" s="2" t="str">
        <f>A8</f>
        <v>KF1515</v>
      </c>
    </row>
    <row r="42" spans="1:7" s="1" customFormat="1" ht="14.25" x14ac:dyDescent="0.2">
      <c r="A42" s="7" t="str">
        <f>A12</f>
        <v>Christian Imfeld</v>
      </c>
      <c r="B42" s="5"/>
      <c r="F42" s="2" t="str">
        <f>A9</f>
        <v>Datum 01.10.2020</v>
      </c>
      <c r="G42" s="8"/>
    </row>
    <row r="43" spans="1:7" s="1" customFormat="1" ht="14.25" x14ac:dyDescent="0.2">
      <c r="A43" s="7" t="str">
        <f>A13</f>
        <v>Eichholzweg 9</v>
      </c>
      <c r="B43" s="2"/>
      <c r="F43" s="2"/>
    </row>
    <row r="44" spans="1:7" s="1" customFormat="1" ht="14.25" x14ac:dyDescent="0.2">
      <c r="A44" s="7" t="str">
        <f>A14</f>
        <v>6312 Steinhausen</v>
      </c>
      <c r="B44" s="2"/>
      <c r="F44" s="5" t="s">
        <v>4</v>
      </c>
    </row>
    <row r="45" spans="1:7" s="1" customFormat="1" ht="14.25" x14ac:dyDescent="0.2">
      <c r="A45" s="7"/>
      <c r="B45" s="5"/>
      <c r="F45" s="16" t="str">
        <f>A42</f>
        <v>Christian Imfeld</v>
      </c>
    </row>
    <row r="46" spans="1:7" s="1" customFormat="1" ht="14.25" x14ac:dyDescent="0.2">
      <c r="A46" s="6" t="s">
        <v>5</v>
      </c>
      <c r="B46" s="6" t="s">
        <v>6</v>
      </c>
      <c r="D46" s="5" t="s">
        <v>5</v>
      </c>
      <c r="E46" s="5" t="s">
        <v>6</v>
      </c>
      <c r="F46" s="16" t="str">
        <f>A43</f>
        <v>Eichholzweg 9</v>
      </c>
    </row>
    <row r="47" spans="1:7" s="1" customFormat="1" ht="14.25" x14ac:dyDescent="0.2">
      <c r="A47" s="7" t="str">
        <f>A18</f>
        <v>CHF</v>
      </c>
      <c r="B47" s="9">
        <f>A17</f>
        <v>12</v>
      </c>
      <c r="D47" s="2" t="str">
        <f>A18</f>
        <v>CHF</v>
      </c>
      <c r="E47" s="17">
        <f>A17</f>
        <v>12</v>
      </c>
      <c r="F47" s="16" t="str">
        <f>A44</f>
        <v>6312 Steinhausen</v>
      </c>
    </row>
    <row r="48" spans="1:7" s="1" customFormat="1" ht="14.25" x14ac:dyDescent="0.2">
      <c r="A48" s="7"/>
      <c r="B48" s="9"/>
      <c r="D48" s="2"/>
      <c r="E48" s="10"/>
      <c r="F48" s="2"/>
    </row>
    <row r="49" spans="1:6" s="1" customFormat="1" ht="16.5" x14ac:dyDescent="0.3">
      <c r="A49" s="11"/>
      <c r="B49"/>
      <c r="C49" s="12" t="s">
        <v>8</v>
      </c>
      <c r="D49"/>
      <c r="F49" s="2"/>
    </row>
    <row r="50" spans="1:6" s="1" customFormat="1" ht="16.5" x14ac:dyDescent="0.3">
      <c r="B50" s="11"/>
      <c r="D50"/>
      <c r="E50"/>
      <c r="F50" s="2"/>
    </row>
    <row r="51" spans="1:6" s="1" customFormat="1" x14ac:dyDescent="0.25">
      <c r="A51"/>
      <c r="F51" s="2"/>
    </row>
    <row r="52" spans="1:6" s="1" customFormat="1" x14ac:dyDescent="0.25">
      <c r="A52"/>
      <c r="B52"/>
      <c r="C52"/>
      <c r="D52"/>
      <c r="E52"/>
      <c r="F52" s="2"/>
    </row>
    <row r="53" spans="1:6" ht="16.5" x14ac:dyDescent="0.3">
      <c r="A53" s="11"/>
    </row>
    <row r="54" spans="1:6" ht="16.5" x14ac:dyDescent="0.3">
      <c r="A54" s="11"/>
      <c r="B54" s="11"/>
    </row>
    <row r="55" spans="1:6" ht="16.5" x14ac:dyDescent="0.3">
      <c r="A55" s="14"/>
      <c r="B55" s="11"/>
    </row>
    <row r="56" spans="1:6" x14ac:dyDescent="0.25">
      <c r="B56" s="14"/>
      <c r="C56" s="14"/>
      <c r="D56" s="14"/>
      <c r="E56" s="14"/>
    </row>
    <row r="57" spans="1:6" s="14" customFormat="1" x14ac:dyDescent="0.25">
      <c r="A57"/>
      <c r="B57"/>
      <c r="C57"/>
      <c r="D57"/>
      <c r="E57"/>
      <c r="F57" s="1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H128"/>
  <sheetViews>
    <sheetView tabSelected="1" workbookViewId="0">
      <selection activeCell="C5" sqref="C5"/>
    </sheetView>
  </sheetViews>
  <sheetFormatPr defaultRowHeight="15" x14ac:dyDescent="0.25"/>
  <cols>
    <col min="1" max="1" width="73.5703125" style="18" customWidth="1"/>
    <col min="2" max="2" width="31.140625" style="18" customWidth="1"/>
    <col min="3" max="6" width="31.140625" customWidth="1"/>
  </cols>
  <sheetData>
    <row r="2" spans="2:4" x14ac:dyDescent="0.25">
      <c r="B2" s="18" t="s">
        <v>50</v>
      </c>
      <c r="C2" t="s">
        <v>51</v>
      </c>
    </row>
    <row r="4" spans="2:4" x14ac:dyDescent="0.25">
      <c r="B4" s="18" t="s">
        <v>52</v>
      </c>
    </row>
    <row r="5" spans="2:4" x14ac:dyDescent="0.25">
      <c r="B5" s="25" t="s">
        <v>53</v>
      </c>
      <c r="D5" t="s">
        <v>77</v>
      </c>
    </row>
    <row r="6" spans="2:4" x14ac:dyDescent="0.25">
      <c r="B6" s="25" t="s">
        <v>54</v>
      </c>
      <c r="C6">
        <v>20</v>
      </c>
    </row>
    <row r="7" spans="2:4" x14ac:dyDescent="0.25">
      <c r="B7" s="25" t="s">
        <v>55</v>
      </c>
      <c r="C7">
        <v>220</v>
      </c>
    </row>
    <row r="8" spans="2:4" x14ac:dyDescent="0.25">
      <c r="B8" s="25" t="s">
        <v>56</v>
      </c>
      <c r="C8">
        <v>220</v>
      </c>
    </row>
    <row r="18" spans="1:8" x14ac:dyDescent="0.25">
      <c r="A18" s="26" t="s">
        <v>66</v>
      </c>
      <c r="B18" s="23" t="s">
        <v>39</v>
      </c>
      <c r="C18" s="24" t="s">
        <v>40</v>
      </c>
      <c r="D18" s="24" t="s">
        <v>41</v>
      </c>
      <c r="E18" s="24" t="s">
        <v>46</v>
      </c>
      <c r="F18" s="24" t="s">
        <v>47</v>
      </c>
    </row>
    <row r="19" spans="1:8" x14ac:dyDescent="0.25">
      <c r="A19" s="20"/>
      <c r="B19" s="22"/>
      <c r="C19" s="22"/>
      <c r="D19" s="22"/>
      <c r="E19" s="22"/>
      <c r="F19" s="22"/>
      <c r="G19" s="21"/>
      <c r="H19" s="21"/>
    </row>
    <row r="20" spans="1:8" ht="75" x14ac:dyDescent="0.25">
      <c r="A20" s="20" t="s">
        <v>309</v>
      </c>
      <c r="B20" s="22"/>
      <c r="C20" s="22"/>
      <c r="D20" s="22"/>
      <c r="E20" s="22"/>
      <c r="F20" s="22"/>
      <c r="G20" s="21"/>
      <c r="H20" s="21"/>
    </row>
    <row r="21" spans="1:8" ht="120" x14ac:dyDescent="0.25">
      <c r="A21" s="20" t="s">
        <v>308</v>
      </c>
      <c r="B21" s="22" t="s">
        <v>35</v>
      </c>
      <c r="C21" s="22" t="s">
        <v>36</v>
      </c>
      <c r="D21" s="22" t="s">
        <v>49</v>
      </c>
      <c r="E21" s="22" t="s">
        <v>71</v>
      </c>
      <c r="F21" s="22" t="s">
        <v>45</v>
      </c>
      <c r="G21" s="21"/>
      <c r="H21" s="21"/>
    </row>
    <row r="22" spans="1:8" ht="75" x14ac:dyDescent="0.25">
      <c r="A22" s="20" t="s">
        <v>307</v>
      </c>
      <c r="B22" s="22"/>
      <c r="C22" s="22"/>
      <c r="D22" s="22"/>
      <c r="E22" s="22"/>
      <c r="F22" s="22"/>
      <c r="G22" s="21"/>
      <c r="H22" s="21"/>
    </row>
    <row r="23" spans="1:8" ht="75" x14ac:dyDescent="0.25">
      <c r="A23" s="20" t="s">
        <v>306</v>
      </c>
      <c r="B23" s="22"/>
      <c r="C23" s="22"/>
      <c r="D23" s="22"/>
      <c r="E23" s="22"/>
      <c r="F23" s="22"/>
      <c r="G23" s="21"/>
      <c r="H23" s="21"/>
    </row>
    <row r="24" spans="1:8" ht="120" x14ac:dyDescent="0.25">
      <c r="A24" s="20" t="s">
        <v>305</v>
      </c>
      <c r="B24" s="22" t="s">
        <v>35</v>
      </c>
      <c r="C24" s="22" t="s">
        <v>36</v>
      </c>
      <c r="D24" s="22" t="s">
        <v>49</v>
      </c>
      <c r="E24" s="22" t="s">
        <v>71</v>
      </c>
      <c r="F24" s="22" t="s">
        <v>45</v>
      </c>
      <c r="G24" s="21"/>
      <c r="H24" s="21"/>
    </row>
    <row r="25" spans="1:8" ht="75" x14ac:dyDescent="0.25">
      <c r="A25" s="20" t="s">
        <v>304</v>
      </c>
      <c r="B25" s="22"/>
      <c r="C25" s="22"/>
      <c r="D25" s="22"/>
      <c r="E25" s="22"/>
      <c r="F25" s="22"/>
      <c r="G25" s="21"/>
      <c r="H25" s="21"/>
    </row>
    <row r="26" spans="1:8" ht="75" x14ac:dyDescent="0.25">
      <c r="A26" s="20" t="s">
        <v>303</v>
      </c>
      <c r="B26" s="22"/>
      <c r="C26" s="22"/>
      <c r="D26" s="22"/>
      <c r="E26" s="22"/>
      <c r="F26" s="22"/>
      <c r="G26" s="21"/>
      <c r="H26" s="21"/>
    </row>
    <row r="27" spans="1:8" ht="120" x14ac:dyDescent="0.25">
      <c r="A27" s="20" t="s">
        <v>302</v>
      </c>
      <c r="B27" s="22" t="s">
        <v>35</v>
      </c>
      <c r="C27" s="22" t="s">
        <v>36</v>
      </c>
      <c r="D27" s="22" t="s">
        <v>49</v>
      </c>
      <c r="E27" s="22" t="s">
        <v>71</v>
      </c>
      <c r="F27" s="22" t="s">
        <v>45</v>
      </c>
      <c r="G27" s="21"/>
      <c r="H27" s="21"/>
    </row>
    <row r="28" spans="1:8" ht="75" x14ac:dyDescent="0.25">
      <c r="A28" s="20" t="s">
        <v>301</v>
      </c>
      <c r="B28" s="22"/>
      <c r="C28" s="22"/>
      <c r="D28" s="22"/>
      <c r="E28" s="22"/>
      <c r="F28" s="22"/>
      <c r="G28" s="21"/>
      <c r="H28" s="21"/>
    </row>
    <row r="29" spans="1:8" ht="45" x14ac:dyDescent="0.25">
      <c r="A29" s="20" t="s">
        <v>300</v>
      </c>
      <c r="B29" s="22"/>
      <c r="C29" s="22"/>
      <c r="D29" s="22"/>
      <c r="E29" s="22"/>
      <c r="F29" s="22"/>
      <c r="G29" s="21"/>
      <c r="H29" s="21"/>
    </row>
    <row r="30" spans="1:8" ht="120" x14ac:dyDescent="0.25">
      <c r="A30" s="20" t="s">
        <v>299</v>
      </c>
      <c r="B30" s="22" t="s">
        <v>35</v>
      </c>
      <c r="C30" s="22" t="s">
        <v>36</v>
      </c>
      <c r="D30" s="22" t="s">
        <v>49</v>
      </c>
      <c r="E30" s="22" t="s">
        <v>71</v>
      </c>
      <c r="F30" s="22" t="s">
        <v>45</v>
      </c>
      <c r="G30" s="21"/>
      <c r="H30" s="21"/>
    </row>
    <row r="31" spans="1:8" ht="30" x14ac:dyDescent="0.25">
      <c r="A31" s="20" t="s">
        <v>298</v>
      </c>
      <c r="B31" s="22"/>
      <c r="C31" s="22"/>
      <c r="D31" s="22"/>
      <c r="E31" s="22"/>
      <c r="F31" s="22"/>
      <c r="G31" s="21"/>
      <c r="H31" s="21"/>
    </row>
    <row r="32" spans="1:8" ht="45" x14ac:dyDescent="0.25">
      <c r="A32" s="20" t="s">
        <v>297</v>
      </c>
      <c r="B32" s="22"/>
      <c r="C32" s="22"/>
      <c r="D32" s="22"/>
      <c r="E32" s="22"/>
      <c r="F32" s="22"/>
      <c r="G32" s="21"/>
      <c r="H32" s="21"/>
    </row>
    <row r="33" spans="1:8" ht="120" x14ac:dyDescent="0.25">
      <c r="A33" s="20" t="s">
        <v>296</v>
      </c>
      <c r="B33" s="22" t="s">
        <v>35</v>
      </c>
      <c r="C33" s="22" t="s">
        <v>36</v>
      </c>
      <c r="D33" s="22" t="s">
        <v>49</v>
      </c>
      <c r="E33" s="22" t="s">
        <v>71</v>
      </c>
      <c r="F33" s="22" t="s">
        <v>45</v>
      </c>
      <c r="G33" s="21"/>
      <c r="H33" s="21"/>
    </row>
    <row r="34" spans="1:8" ht="30" x14ac:dyDescent="0.25">
      <c r="A34" s="20" t="s">
        <v>295</v>
      </c>
      <c r="B34" s="22"/>
      <c r="C34" s="22"/>
      <c r="D34" s="22"/>
      <c r="E34" s="22"/>
      <c r="F34" s="22"/>
      <c r="G34" s="21"/>
      <c r="H34" s="21"/>
    </row>
    <row r="35" spans="1:8" ht="45" x14ac:dyDescent="0.25">
      <c r="A35" s="20" t="s">
        <v>294</v>
      </c>
      <c r="B35" s="22"/>
      <c r="C35" s="22"/>
      <c r="D35" s="22"/>
      <c r="E35" s="22"/>
      <c r="F35" s="22"/>
      <c r="G35" s="21"/>
      <c r="H35" s="21"/>
    </row>
    <row r="36" spans="1:8" ht="120" x14ac:dyDescent="0.25">
      <c r="A36" s="20" t="s">
        <v>293</v>
      </c>
      <c r="B36" s="22" t="s">
        <v>35</v>
      </c>
      <c r="C36" s="22" t="s">
        <v>36</v>
      </c>
      <c r="D36" s="22" t="s">
        <v>49</v>
      </c>
      <c r="E36" s="22" t="s">
        <v>71</v>
      </c>
      <c r="F36" s="22" t="s">
        <v>45</v>
      </c>
      <c r="G36" s="21"/>
      <c r="H36" s="21"/>
    </row>
    <row r="37" spans="1:8" ht="30" x14ac:dyDescent="0.25">
      <c r="A37" s="20" t="s">
        <v>292</v>
      </c>
      <c r="B37" s="22"/>
      <c r="C37" s="22"/>
      <c r="D37" s="22"/>
      <c r="E37" s="22"/>
      <c r="F37" s="22"/>
      <c r="G37" s="21"/>
      <c r="H37" s="21"/>
    </row>
    <row r="38" spans="1:8" ht="45" x14ac:dyDescent="0.25">
      <c r="A38" s="20" t="s">
        <v>291</v>
      </c>
      <c r="B38" s="22"/>
      <c r="C38" s="22"/>
      <c r="D38" s="22"/>
      <c r="E38" s="22"/>
      <c r="F38" s="22"/>
      <c r="G38" s="21"/>
      <c r="H38" s="21"/>
    </row>
    <row r="39" spans="1:8" ht="75" x14ac:dyDescent="0.25">
      <c r="A39" s="20" t="s">
        <v>290</v>
      </c>
      <c r="B39" s="22"/>
      <c r="C39" s="22"/>
      <c r="D39" s="22"/>
      <c r="E39" s="22"/>
      <c r="F39" s="22"/>
      <c r="G39" s="21"/>
      <c r="H39" s="21"/>
    </row>
    <row r="40" spans="1:8" ht="120" x14ac:dyDescent="0.25">
      <c r="A40" s="20" t="s">
        <v>289</v>
      </c>
      <c r="B40" s="22" t="s">
        <v>35</v>
      </c>
      <c r="C40" s="22" t="s">
        <v>36</v>
      </c>
      <c r="D40" s="22" t="s">
        <v>49</v>
      </c>
      <c r="E40" s="22" t="s">
        <v>71</v>
      </c>
      <c r="F40" s="22" t="s">
        <v>45</v>
      </c>
      <c r="G40" s="21"/>
      <c r="H40" s="21"/>
    </row>
    <row r="41" spans="1:8" ht="75" x14ac:dyDescent="0.25">
      <c r="A41" s="20" t="s">
        <v>288</v>
      </c>
      <c r="B41" s="22"/>
      <c r="C41" s="22"/>
      <c r="D41" s="22"/>
      <c r="E41" s="22"/>
      <c r="F41" s="22"/>
      <c r="G41" s="21"/>
      <c r="H41" s="21"/>
    </row>
    <row r="42" spans="1:8" ht="45" x14ac:dyDescent="0.25">
      <c r="A42" s="20" t="s">
        <v>287</v>
      </c>
      <c r="B42" s="22"/>
      <c r="C42" s="22"/>
      <c r="D42" s="22"/>
      <c r="E42" s="22"/>
      <c r="F42" s="22"/>
      <c r="G42" s="21"/>
      <c r="H42" s="21"/>
    </row>
    <row r="43" spans="1:8" ht="120" x14ac:dyDescent="0.25">
      <c r="A43" s="20" t="s">
        <v>286</v>
      </c>
      <c r="B43" s="22" t="s">
        <v>35</v>
      </c>
      <c r="C43" s="22" t="s">
        <v>36</v>
      </c>
      <c r="D43" s="22" t="s">
        <v>49</v>
      </c>
      <c r="E43" s="22" t="s">
        <v>71</v>
      </c>
      <c r="F43" s="22" t="s">
        <v>45</v>
      </c>
      <c r="G43" s="21"/>
      <c r="H43" s="21"/>
    </row>
    <row r="44" spans="1:8" ht="45" x14ac:dyDescent="0.25">
      <c r="A44" s="20" t="s">
        <v>285</v>
      </c>
      <c r="B44" s="22"/>
      <c r="C44" s="22"/>
      <c r="D44" s="22"/>
      <c r="E44" s="22"/>
      <c r="F44" s="22"/>
      <c r="G44" s="21"/>
      <c r="H44" s="21"/>
    </row>
    <row r="45" spans="1:8" ht="75" x14ac:dyDescent="0.25">
      <c r="A45" s="20" t="s">
        <v>284</v>
      </c>
      <c r="B45" s="22"/>
      <c r="C45" s="22"/>
      <c r="D45" s="22"/>
      <c r="E45" s="22"/>
      <c r="F45" s="22"/>
      <c r="G45" s="21"/>
      <c r="H45" s="21"/>
    </row>
    <row r="46" spans="1:8" ht="120" x14ac:dyDescent="0.25">
      <c r="A46" s="20" t="s">
        <v>283</v>
      </c>
      <c r="B46" s="22" t="s">
        <v>35</v>
      </c>
      <c r="C46" s="22" t="s">
        <v>36</v>
      </c>
      <c r="D46" s="22" t="s">
        <v>49</v>
      </c>
      <c r="E46" s="22" t="s">
        <v>71</v>
      </c>
      <c r="F46" s="22" t="s">
        <v>45</v>
      </c>
      <c r="G46" s="21"/>
      <c r="H46" s="21"/>
    </row>
    <row r="47" spans="1:8" ht="75" x14ac:dyDescent="0.25">
      <c r="A47" s="20" t="s">
        <v>282</v>
      </c>
      <c r="B47" s="22"/>
      <c r="C47" s="22"/>
      <c r="D47" s="22"/>
      <c r="E47" s="22"/>
      <c r="F47" s="22"/>
      <c r="G47" s="21"/>
      <c r="H47" s="21"/>
    </row>
    <row r="48" spans="1:8" ht="75" x14ac:dyDescent="0.25">
      <c r="A48" s="20" t="s">
        <v>281</v>
      </c>
      <c r="B48" s="22"/>
      <c r="C48" s="22"/>
      <c r="D48" s="22"/>
      <c r="E48" s="22"/>
      <c r="F48" s="22"/>
      <c r="G48" s="21"/>
      <c r="H48" s="21"/>
    </row>
    <row r="49" spans="1:8" ht="120" x14ac:dyDescent="0.25">
      <c r="A49" s="20" t="s">
        <v>280</v>
      </c>
      <c r="B49" s="22" t="s">
        <v>35</v>
      </c>
      <c r="C49" s="22" t="s">
        <v>36</v>
      </c>
      <c r="D49" s="22" t="s">
        <v>49</v>
      </c>
      <c r="E49" s="22" t="s">
        <v>71</v>
      </c>
      <c r="F49" s="22" t="s">
        <v>45</v>
      </c>
      <c r="G49" s="21"/>
      <c r="H49" s="21"/>
    </row>
    <row r="50" spans="1:8" ht="75" x14ac:dyDescent="0.25">
      <c r="A50" s="20" t="s">
        <v>279</v>
      </c>
      <c r="B50" s="22"/>
      <c r="C50" s="22"/>
      <c r="D50" s="22"/>
      <c r="E50" s="22"/>
      <c r="F50" s="22"/>
      <c r="G50" s="21"/>
      <c r="H50" s="21"/>
    </row>
    <row r="51" spans="1:8" ht="75" x14ac:dyDescent="0.25">
      <c r="A51" s="20" t="s">
        <v>278</v>
      </c>
      <c r="B51" s="22"/>
      <c r="C51" s="22"/>
      <c r="D51" s="22"/>
      <c r="E51" s="22"/>
      <c r="F51" s="22"/>
      <c r="G51" s="21"/>
      <c r="H51" s="21"/>
    </row>
    <row r="52" spans="1:8" ht="120" x14ac:dyDescent="0.25">
      <c r="A52" s="20" t="s">
        <v>277</v>
      </c>
      <c r="B52" s="22" t="s">
        <v>35</v>
      </c>
      <c r="C52" s="22" t="s">
        <v>36</v>
      </c>
      <c r="D52" s="22" t="s">
        <v>49</v>
      </c>
      <c r="E52" s="22" t="s">
        <v>71</v>
      </c>
      <c r="F52" s="22" t="s">
        <v>45</v>
      </c>
      <c r="G52" s="21"/>
      <c r="H52" s="21"/>
    </row>
    <row r="53" spans="1:8" ht="75" x14ac:dyDescent="0.25">
      <c r="A53" s="20" t="s">
        <v>276</v>
      </c>
      <c r="B53" s="22"/>
      <c r="C53" s="22"/>
      <c r="D53" s="22"/>
      <c r="E53" s="22"/>
      <c r="F53" s="22"/>
      <c r="G53" s="21"/>
      <c r="H53" s="21"/>
    </row>
    <row r="54" spans="1:8" ht="75" x14ac:dyDescent="0.25">
      <c r="A54" s="20" t="s">
        <v>275</v>
      </c>
      <c r="B54" s="22"/>
      <c r="C54" s="22"/>
      <c r="D54" s="22"/>
      <c r="E54" s="22"/>
      <c r="F54" s="22"/>
      <c r="G54" s="21"/>
      <c r="H54" s="21"/>
    </row>
    <row r="55" spans="1:8" ht="120" x14ac:dyDescent="0.25">
      <c r="A55" s="20" t="s">
        <v>274</v>
      </c>
      <c r="B55" s="22" t="s">
        <v>35</v>
      </c>
      <c r="C55" s="22" t="s">
        <v>36</v>
      </c>
      <c r="D55" s="22" t="s">
        <v>49</v>
      </c>
      <c r="E55" s="22" t="s">
        <v>71</v>
      </c>
      <c r="F55" s="22" t="s">
        <v>45</v>
      </c>
      <c r="G55" s="21"/>
      <c r="H55" s="21"/>
    </row>
    <row r="56" spans="1:8" ht="75" x14ac:dyDescent="0.25">
      <c r="A56" s="20" t="s">
        <v>273</v>
      </c>
      <c r="B56" s="22"/>
      <c r="C56" s="22"/>
      <c r="D56" s="22"/>
      <c r="E56" s="22"/>
      <c r="F56" s="22"/>
      <c r="G56" s="21"/>
      <c r="H56" s="21"/>
    </row>
    <row r="57" spans="1:8" ht="75" x14ac:dyDescent="0.25">
      <c r="A57" s="20" t="s">
        <v>272</v>
      </c>
      <c r="B57" s="22"/>
      <c r="C57" s="22"/>
      <c r="D57" s="22"/>
      <c r="E57" s="22"/>
      <c r="F57" s="22"/>
      <c r="G57" s="21"/>
      <c r="H57" s="21"/>
    </row>
    <row r="58" spans="1:8" ht="120" x14ac:dyDescent="0.25">
      <c r="A58" s="20" t="s">
        <v>271</v>
      </c>
      <c r="B58" s="22" t="s">
        <v>35</v>
      </c>
      <c r="C58" s="22" t="s">
        <v>36</v>
      </c>
      <c r="D58" s="22" t="s">
        <v>49</v>
      </c>
      <c r="E58" s="22" t="s">
        <v>71</v>
      </c>
      <c r="F58" s="22" t="s">
        <v>45</v>
      </c>
      <c r="G58" s="21"/>
      <c r="H58" s="21"/>
    </row>
    <row r="59" spans="1:8" ht="75" x14ac:dyDescent="0.25">
      <c r="A59" s="20" t="s">
        <v>270</v>
      </c>
      <c r="B59" s="22"/>
      <c r="C59" s="22"/>
      <c r="D59" s="22"/>
      <c r="E59" s="22"/>
      <c r="F59" s="22"/>
      <c r="G59" s="21"/>
      <c r="H59" s="21"/>
    </row>
    <row r="60" spans="1:8" ht="75" x14ac:dyDescent="0.25">
      <c r="A60" s="20" t="s">
        <v>269</v>
      </c>
      <c r="B60" s="22"/>
      <c r="C60" s="22"/>
      <c r="D60" s="22"/>
      <c r="E60" s="22"/>
      <c r="F60" s="22"/>
      <c r="G60" s="21"/>
      <c r="H60" s="21"/>
    </row>
    <row r="61" spans="1:8" ht="120" x14ac:dyDescent="0.25">
      <c r="A61" s="20" t="s">
        <v>268</v>
      </c>
      <c r="B61" s="22" t="s">
        <v>35</v>
      </c>
      <c r="C61" s="22" t="s">
        <v>36</v>
      </c>
      <c r="D61" s="22" t="s">
        <v>49</v>
      </c>
      <c r="E61" s="22" t="s">
        <v>71</v>
      </c>
      <c r="F61" s="22" t="s">
        <v>45</v>
      </c>
      <c r="G61" s="21"/>
      <c r="H61" s="21"/>
    </row>
    <row r="62" spans="1:8" ht="75" x14ac:dyDescent="0.25">
      <c r="A62" s="20" t="s">
        <v>267</v>
      </c>
      <c r="B62" s="22"/>
      <c r="C62" s="22"/>
      <c r="D62" s="22"/>
      <c r="E62" s="22"/>
      <c r="F62" s="22"/>
      <c r="G62" s="21"/>
      <c r="H62" s="21"/>
    </row>
    <row r="63" spans="1:8" ht="30" x14ac:dyDescent="0.25">
      <c r="A63" s="20" t="s">
        <v>266</v>
      </c>
      <c r="B63" s="22"/>
      <c r="C63" s="22"/>
      <c r="D63" s="22"/>
      <c r="E63" s="22"/>
      <c r="F63" s="22"/>
      <c r="G63" s="21"/>
      <c r="H63" s="21"/>
    </row>
    <row r="64" spans="1:8" ht="75" x14ac:dyDescent="0.25">
      <c r="A64" s="20" t="s">
        <v>265</v>
      </c>
      <c r="B64" s="22"/>
      <c r="C64" s="22"/>
      <c r="D64" s="22"/>
      <c r="E64" s="22"/>
      <c r="F64" s="22"/>
      <c r="G64" s="21"/>
      <c r="H64" s="21"/>
    </row>
    <row r="65" spans="1:8" ht="120" x14ac:dyDescent="0.25">
      <c r="A65" s="20" t="s">
        <v>264</v>
      </c>
      <c r="B65" s="22" t="s">
        <v>35</v>
      </c>
      <c r="C65" s="22" t="s">
        <v>36</v>
      </c>
      <c r="D65" s="22" t="s">
        <v>49</v>
      </c>
      <c r="E65" s="22" t="s">
        <v>71</v>
      </c>
      <c r="F65" s="22" t="s">
        <v>45</v>
      </c>
      <c r="G65" s="21"/>
      <c r="H65" s="21"/>
    </row>
    <row r="66" spans="1:8" ht="75" x14ac:dyDescent="0.25">
      <c r="A66" s="20" t="s">
        <v>263</v>
      </c>
      <c r="B66" s="22"/>
      <c r="C66" s="22"/>
      <c r="D66" s="22"/>
      <c r="E66" s="22"/>
      <c r="F66" s="22"/>
      <c r="G66" s="21"/>
      <c r="H66" s="21"/>
    </row>
    <row r="67" spans="1:8" ht="45" x14ac:dyDescent="0.25">
      <c r="A67" s="20" t="s">
        <v>262</v>
      </c>
      <c r="B67" s="22"/>
      <c r="C67" s="22"/>
      <c r="D67" s="22"/>
      <c r="E67" s="22"/>
      <c r="F67" s="22"/>
      <c r="G67" s="21"/>
      <c r="H67" s="21"/>
    </row>
    <row r="68" spans="1:8" ht="120" x14ac:dyDescent="0.25">
      <c r="A68" s="20" t="s">
        <v>261</v>
      </c>
      <c r="B68" s="22" t="s">
        <v>35</v>
      </c>
      <c r="C68" s="22" t="s">
        <v>36</v>
      </c>
      <c r="D68" s="22" t="s">
        <v>49</v>
      </c>
      <c r="E68" s="22" t="s">
        <v>71</v>
      </c>
      <c r="F68" s="22" t="s">
        <v>45</v>
      </c>
      <c r="G68" s="21"/>
      <c r="H68" s="21"/>
    </row>
    <row r="69" spans="1:8" ht="45" x14ac:dyDescent="0.25">
      <c r="A69" s="20" t="s">
        <v>260</v>
      </c>
      <c r="B69" s="22"/>
      <c r="C69" s="22"/>
      <c r="D69" s="22"/>
      <c r="E69" s="22"/>
      <c r="F69" s="22"/>
      <c r="G69" s="21"/>
      <c r="H69" s="21"/>
    </row>
    <row r="70" spans="1:8" ht="30" x14ac:dyDescent="0.25">
      <c r="A70" s="20" t="s">
        <v>259</v>
      </c>
      <c r="B70" s="22"/>
      <c r="C70" s="22"/>
      <c r="D70" s="22"/>
      <c r="E70" s="22"/>
      <c r="F70" s="22"/>
      <c r="G70" s="21"/>
      <c r="H70" s="21"/>
    </row>
    <row r="71" spans="1:8" ht="75" x14ac:dyDescent="0.25">
      <c r="A71" s="20" t="s">
        <v>258</v>
      </c>
      <c r="B71" s="22"/>
      <c r="C71" s="22"/>
      <c r="D71" s="22"/>
      <c r="E71" s="22"/>
      <c r="F71" s="22"/>
      <c r="G71" s="21"/>
      <c r="H71" s="21"/>
    </row>
    <row r="72" spans="1:8" ht="120" x14ac:dyDescent="0.25">
      <c r="A72" s="20" t="s">
        <v>257</v>
      </c>
      <c r="B72" s="22" t="s">
        <v>35</v>
      </c>
      <c r="C72" s="22" t="s">
        <v>36</v>
      </c>
      <c r="D72" s="22" t="s">
        <v>49</v>
      </c>
      <c r="E72" s="22" t="s">
        <v>71</v>
      </c>
      <c r="F72" s="22" t="s">
        <v>45</v>
      </c>
      <c r="G72" s="21"/>
      <c r="H72" s="21"/>
    </row>
    <row r="73" spans="1:8" ht="75" x14ac:dyDescent="0.25">
      <c r="A73" s="20" t="s">
        <v>256</v>
      </c>
      <c r="B73" s="22"/>
      <c r="C73" s="22"/>
      <c r="D73" s="22"/>
      <c r="E73" s="22"/>
      <c r="F73" s="22"/>
      <c r="G73" s="21"/>
      <c r="H73" s="21"/>
    </row>
    <row r="74" spans="1:8" ht="30" x14ac:dyDescent="0.25">
      <c r="A74" s="20" t="s">
        <v>255</v>
      </c>
      <c r="B74" s="22"/>
      <c r="C74" s="22"/>
      <c r="D74" s="22"/>
      <c r="E74" s="22"/>
      <c r="F74" s="22"/>
      <c r="G74" s="21"/>
      <c r="H74" s="21"/>
    </row>
    <row r="75" spans="1:8" ht="75" x14ac:dyDescent="0.25">
      <c r="A75" s="20" t="s">
        <v>254</v>
      </c>
      <c r="B75" s="22"/>
      <c r="C75" s="22"/>
      <c r="D75" s="22"/>
      <c r="E75" s="22"/>
      <c r="F75" s="22"/>
      <c r="G75" s="21"/>
      <c r="H75" s="21"/>
    </row>
    <row r="76" spans="1:8" ht="120" x14ac:dyDescent="0.25">
      <c r="A76" s="20" t="s">
        <v>253</v>
      </c>
      <c r="B76" s="22" t="s">
        <v>35</v>
      </c>
      <c r="C76" s="22" t="s">
        <v>36</v>
      </c>
      <c r="D76" s="22" t="s">
        <v>49</v>
      </c>
      <c r="E76" s="22" t="s">
        <v>71</v>
      </c>
      <c r="F76" s="22" t="s">
        <v>45</v>
      </c>
      <c r="G76" s="21"/>
      <c r="H76" s="21"/>
    </row>
    <row r="77" spans="1:8" ht="75" x14ac:dyDescent="0.25">
      <c r="A77" s="20" t="s">
        <v>252</v>
      </c>
      <c r="B77" s="22"/>
      <c r="C77" s="22"/>
      <c r="D77" s="22"/>
      <c r="E77" s="22"/>
      <c r="F77" s="22"/>
      <c r="G77" s="21"/>
      <c r="H77" s="21"/>
    </row>
    <row r="78" spans="1:8" ht="75" x14ac:dyDescent="0.25">
      <c r="A78" s="20" t="s">
        <v>251</v>
      </c>
      <c r="B78" s="22"/>
      <c r="C78" s="22"/>
      <c r="D78" s="22"/>
      <c r="E78" s="22"/>
      <c r="F78" s="22"/>
      <c r="G78" s="21"/>
      <c r="H78" s="21"/>
    </row>
    <row r="79" spans="1:8" ht="120" x14ac:dyDescent="0.25">
      <c r="A79" s="20" t="s">
        <v>250</v>
      </c>
      <c r="B79" s="22" t="s">
        <v>35</v>
      </c>
      <c r="C79" s="22" t="s">
        <v>36</v>
      </c>
      <c r="D79" s="22" t="s">
        <v>49</v>
      </c>
      <c r="E79" s="22" t="s">
        <v>71</v>
      </c>
      <c r="F79" s="22" t="s">
        <v>45</v>
      </c>
      <c r="G79" s="21"/>
      <c r="H79" s="21"/>
    </row>
    <row r="80" spans="1:8" ht="45" x14ac:dyDescent="0.25">
      <c r="A80" s="20" t="s">
        <v>249</v>
      </c>
      <c r="B80" s="22"/>
      <c r="C80" s="22"/>
      <c r="D80" s="22"/>
      <c r="E80" s="22"/>
      <c r="F80" s="22"/>
      <c r="G80" s="21"/>
      <c r="H80" s="21"/>
    </row>
    <row r="81" spans="1:8" ht="45" x14ac:dyDescent="0.25">
      <c r="A81" s="20" t="s">
        <v>248</v>
      </c>
      <c r="B81" s="22"/>
      <c r="C81" s="22"/>
      <c r="D81" s="22"/>
      <c r="E81" s="22"/>
      <c r="F81" s="22"/>
      <c r="G81" s="21"/>
      <c r="H81" s="21"/>
    </row>
    <row r="82" spans="1:8" ht="120" x14ac:dyDescent="0.25">
      <c r="A82" s="20" t="s">
        <v>247</v>
      </c>
      <c r="B82" s="22" t="s">
        <v>35</v>
      </c>
      <c r="C82" s="22" t="s">
        <v>36</v>
      </c>
      <c r="D82" s="22" t="s">
        <v>49</v>
      </c>
      <c r="E82" s="22" t="s">
        <v>71</v>
      </c>
      <c r="F82" s="22" t="s">
        <v>45</v>
      </c>
      <c r="G82" s="21"/>
      <c r="H82" s="21"/>
    </row>
    <row r="83" spans="1:8" ht="45" x14ac:dyDescent="0.25">
      <c r="A83" s="20" t="s">
        <v>246</v>
      </c>
      <c r="B83" s="22"/>
      <c r="C83" s="22"/>
      <c r="D83" s="22"/>
      <c r="E83" s="22"/>
      <c r="F83" s="22"/>
      <c r="G83" s="21"/>
      <c r="H83" s="21"/>
    </row>
    <row r="84" spans="1:8" ht="45" x14ac:dyDescent="0.25">
      <c r="A84" s="20" t="s">
        <v>245</v>
      </c>
      <c r="B84" s="22"/>
      <c r="C84" s="22"/>
      <c r="D84" s="22"/>
      <c r="E84" s="22"/>
      <c r="F84" s="22"/>
      <c r="G84" s="21"/>
      <c r="H84" s="21"/>
    </row>
    <row r="85" spans="1:8" ht="120" x14ac:dyDescent="0.25">
      <c r="A85" s="20" t="s">
        <v>244</v>
      </c>
      <c r="B85" s="22" t="s">
        <v>35</v>
      </c>
      <c r="C85" s="22" t="s">
        <v>36</v>
      </c>
      <c r="D85" s="22" t="s">
        <v>49</v>
      </c>
      <c r="E85" s="22" t="s">
        <v>71</v>
      </c>
      <c r="F85" s="22" t="s">
        <v>45</v>
      </c>
      <c r="G85" s="21"/>
      <c r="H85" s="21"/>
    </row>
    <row r="86" spans="1:8" ht="45" x14ac:dyDescent="0.25">
      <c r="A86" s="20" t="s">
        <v>243</v>
      </c>
      <c r="B86" s="22"/>
      <c r="C86" s="22"/>
      <c r="D86" s="22"/>
      <c r="E86" s="22"/>
      <c r="F86" s="22"/>
      <c r="G86" s="21"/>
      <c r="H86" s="21"/>
    </row>
    <row r="87" spans="1:8" ht="120" x14ac:dyDescent="0.25">
      <c r="A87" s="20" t="s">
        <v>236</v>
      </c>
      <c r="B87" s="22" t="s">
        <v>35</v>
      </c>
      <c r="C87" s="22" t="s">
        <v>36</v>
      </c>
      <c r="D87" s="22" t="s">
        <v>49</v>
      </c>
      <c r="E87" s="22" t="s">
        <v>71</v>
      </c>
      <c r="F87" s="22" t="s">
        <v>45</v>
      </c>
      <c r="G87" s="21"/>
      <c r="H87" s="21"/>
    </row>
    <row r="88" spans="1:8" ht="120" x14ac:dyDescent="0.25">
      <c r="A88" s="20" t="s">
        <v>235</v>
      </c>
      <c r="B88" s="22" t="s">
        <v>35</v>
      </c>
      <c r="C88" s="22" t="s">
        <v>36</v>
      </c>
      <c r="D88" s="22" t="s">
        <v>49</v>
      </c>
      <c r="E88" s="22" t="s">
        <v>71</v>
      </c>
      <c r="F88" s="22" t="s">
        <v>45</v>
      </c>
      <c r="G88" s="21"/>
      <c r="H88" s="21"/>
    </row>
    <row r="89" spans="1:8" ht="120" x14ac:dyDescent="0.25">
      <c r="A89" s="20" t="s">
        <v>234</v>
      </c>
      <c r="B89" s="22" t="s">
        <v>35</v>
      </c>
      <c r="C89" s="22" t="s">
        <v>36</v>
      </c>
      <c r="D89" s="22" t="s">
        <v>49</v>
      </c>
      <c r="E89" s="22" t="s">
        <v>71</v>
      </c>
      <c r="F89" s="22" t="s">
        <v>45</v>
      </c>
      <c r="G89" s="21"/>
      <c r="H89" s="21"/>
    </row>
    <row r="90" spans="1:8" ht="120" x14ac:dyDescent="0.25">
      <c r="A90" s="20" t="s">
        <v>233</v>
      </c>
      <c r="B90" s="22" t="s">
        <v>35</v>
      </c>
      <c r="C90" s="22" t="s">
        <v>36</v>
      </c>
      <c r="D90" s="22" t="s">
        <v>49</v>
      </c>
      <c r="E90" s="22" t="s">
        <v>71</v>
      </c>
      <c r="F90" s="22" t="s">
        <v>45</v>
      </c>
      <c r="G90" s="21"/>
      <c r="H90" s="21"/>
    </row>
    <row r="91" spans="1:8" ht="45" x14ac:dyDescent="0.25">
      <c r="A91" s="20" t="s">
        <v>232</v>
      </c>
      <c r="B91" s="22"/>
      <c r="C91" s="22"/>
      <c r="D91" s="22"/>
      <c r="E91" s="22"/>
      <c r="F91" s="22"/>
      <c r="G91" s="21"/>
      <c r="H91" s="21"/>
    </row>
    <row r="92" spans="1:8" ht="120" x14ac:dyDescent="0.25">
      <c r="A92" s="20" t="s">
        <v>231</v>
      </c>
      <c r="B92" s="22" t="s">
        <v>35</v>
      </c>
      <c r="C92" s="22" t="s">
        <v>36</v>
      </c>
      <c r="D92" s="22" t="s">
        <v>49</v>
      </c>
      <c r="E92" s="22" t="s">
        <v>71</v>
      </c>
      <c r="F92" s="22" t="s">
        <v>45</v>
      </c>
      <c r="G92" s="21"/>
      <c r="H92" s="21"/>
    </row>
    <row r="93" spans="1:8" ht="45" x14ac:dyDescent="0.25">
      <c r="A93" s="20" t="s">
        <v>230</v>
      </c>
      <c r="B93" s="22"/>
      <c r="C93" s="22"/>
      <c r="D93" s="22"/>
      <c r="E93" s="22"/>
      <c r="F93" s="22"/>
      <c r="G93" s="21"/>
      <c r="H93" s="21"/>
    </row>
    <row r="94" spans="1:8" ht="45" x14ac:dyDescent="0.25">
      <c r="A94" s="20" t="s">
        <v>227</v>
      </c>
      <c r="B94" s="22"/>
      <c r="C94" s="22"/>
      <c r="D94" s="22"/>
      <c r="E94" s="22"/>
      <c r="F94" s="22"/>
      <c r="G94" s="21"/>
      <c r="H94" s="21"/>
    </row>
    <row r="95" spans="1:8" ht="45" x14ac:dyDescent="0.25">
      <c r="A95" s="20" t="s">
        <v>226</v>
      </c>
      <c r="B95" s="22"/>
      <c r="C95" s="22"/>
      <c r="D95" s="22"/>
      <c r="E95" s="22"/>
      <c r="F95" s="22"/>
      <c r="G95" s="21"/>
      <c r="H95" s="21"/>
    </row>
    <row r="96" spans="1:8" ht="45" x14ac:dyDescent="0.25">
      <c r="A96" s="20" t="s">
        <v>224</v>
      </c>
      <c r="B96" s="22"/>
      <c r="C96" s="22"/>
      <c r="D96" s="22"/>
      <c r="E96" s="22"/>
      <c r="F96" s="22"/>
      <c r="G96" s="21"/>
      <c r="H96" s="21"/>
    </row>
    <row r="97" spans="1:8" ht="45" x14ac:dyDescent="0.25">
      <c r="A97" s="20" t="s">
        <v>222</v>
      </c>
      <c r="B97" s="22"/>
      <c r="C97" s="22"/>
      <c r="D97" s="22"/>
      <c r="E97" s="22"/>
      <c r="F97" s="22"/>
      <c r="G97" s="21"/>
      <c r="H97" s="21"/>
    </row>
    <row r="98" spans="1:8" ht="30" x14ac:dyDescent="0.25">
      <c r="A98" s="20" t="s">
        <v>221</v>
      </c>
      <c r="B98" s="22"/>
      <c r="C98" s="22"/>
      <c r="D98" s="22"/>
      <c r="E98" s="22"/>
      <c r="F98" s="22"/>
      <c r="G98" s="21"/>
      <c r="H98" s="21"/>
    </row>
    <row r="99" spans="1:8" ht="30" x14ac:dyDescent="0.25">
      <c r="A99" s="20" t="s">
        <v>220</v>
      </c>
      <c r="B99" s="22"/>
      <c r="C99" s="22"/>
      <c r="D99" s="22"/>
      <c r="E99" s="22"/>
      <c r="F99" s="22"/>
      <c r="G99" s="21"/>
      <c r="H99" s="21"/>
    </row>
    <row r="100" spans="1:8" ht="120" x14ac:dyDescent="0.25">
      <c r="A100" s="20" t="s">
        <v>94</v>
      </c>
      <c r="B100" s="22" t="s">
        <v>35</v>
      </c>
      <c r="C100" s="22" t="s">
        <v>36</v>
      </c>
      <c r="D100" s="22" t="s">
        <v>49</v>
      </c>
      <c r="E100" s="22" t="s">
        <v>71</v>
      </c>
      <c r="F100" s="22" t="s">
        <v>45</v>
      </c>
      <c r="G100" s="21"/>
      <c r="H100" s="21"/>
    </row>
    <row r="101" spans="1:8" ht="120" x14ac:dyDescent="0.25">
      <c r="A101" s="20" t="s">
        <v>93</v>
      </c>
      <c r="B101" s="22" t="s">
        <v>35</v>
      </c>
      <c r="C101" s="22" t="s">
        <v>36</v>
      </c>
      <c r="D101" s="22" t="s">
        <v>49</v>
      </c>
      <c r="E101" s="22" t="s">
        <v>71</v>
      </c>
      <c r="F101" s="22" t="s">
        <v>45</v>
      </c>
      <c r="G101" s="21"/>
      <c r="H101" s="21"/>
    </row>
    <row r="102" spans="1:8" ht="120" x14ac:dyDescent="0.25">
      <c r="A102" s="20" t="s">
        <v>92</v>
      </c>
      <c r="B102" s="22" t="s">
        <v>35</v>
      </c>
      <c r="C102" s="22" t="s">
        <v>36</v>
      </c>
      <c r="D102" s="22" t="s">
        <v>49</v>
      </c>
      <c r="E102" s="22" t="s">
        <v>71</v>
      </c>
      <c r="F102" s="22" t="s">
        <v>45</v>
      </c>
      <c r="G102" s="21"/>
      <c r="H102" s="21"/>
    </row>
    <row r="103" spans="1:8" ht="120" x14ac:dyDescent="0.25">
      <c r="A103" s="20" t="s">
        <v>91</v>
      </c>
      <c r="B103" s="22" t="s">
        <v>35</v>
      </c>
      <c r="C103" s="22" t="s">
        <v>36</v>
      </c>
      <c r="D103" s="22" t="s">
        <v>49</v>
      </c>
      <c r="E103" s="22" t="s">
        <v>71</v>
      </c>
      <c r="F103" s="22" t="s">
        <v>45</v>
      </c>
      <c r="G103" s="21"/>
      <c r="H103" s="21"/>
    </row>
    <row r="104" spans="1:8" ht="120" x14ac:dyDescent="0.25">
      <c r="A104" s="20" t="s">
        <v>90</v>
      </c>
      <c r="B104" s="22" t="s">
        <v>35</v>
      </c>
      <c r="C104" s="22" t="s">
        <v>36</v>
      </c>
      <c r="D104" s="22" t="s">
        <v>49</v>
      </c>
      <c r="E104" s="22" t="s">
        <v>71</v>
      </c>
      <c r="F104" s="22" t="s">
        <v>45</v>
      </c>
      <c r="G104" s="21"/>
      <c r="H104" s="21"/>
    </row>
    <row r="105" spans="1:8" ht="120" x14ac:dyDescent="0.25">
      <c r="A105" s="20" t="s">
        <v>89</v>
      </c>
      <c r="B105" s="22" t="s">
        <v>35</v>
      </c>
      <c r="C105" s="22" t="s">
        <v>36</v>
      </c>
      <c r="D105" s="22" t="s">
        <v>49</v>
      </c>
      <c r="E105" s="22" t="s">
        <v>71</v>
      </c>
      <c r="F105" s="22" t="s">
        <v>45</v>
      </c>
      <c r="G105" s="21"/>
      <c r="H105" s="21"/>
    </row>
    <row r="106" spans="1:8" ht="120" x14ac:dyDescent="0.25">
      <c r="A106" s="20" t="s">
        <v>88</v>
      </c>
      <c r="B106" s="22" t="s">
        <v>35</v>
      </c>
      <c r="C106" s="22" t="s">
        <v>36</v>
      </c>
      <c r="D106" s="22" t="s">
        <v>49</v>
      </c>
      <c r="E106" s="22" t="s">
        <v>71</v>
      </c>
      <c r="F106" s="22" t="s">
        <v>45</v>
      </c>
      <c r="G106" s="21"/>
      <c r="H106" s="21"/>
    </row>
    <row r="107" spans="1:8" ht="120" x14ac:dyDescent="0.25">
      <c r="A107" s="20" t="s">
        <v>87</v>
      </c>
      <c r="B107" s="22" t="s">
        <v>35</v>
      </c>
      <c r="C107" s="22" t="s">
        <v>36</v>
      </c>
      <c r="D107" s="22" t="s">
        <v>49</v>
      </c>
      <c r="E107" s="22" t="s">
        <v>71</v>
      </c>
      <c r="F107" s="22" t="s">
        <v>45</v>
      </c>
      <c r="G107" s="21"/>
      <c r="H107" s="21"/>
    </row>
    <row r="108" spans="1:8" ht="120" x14ac:dyDescent="0.25">
      <c r="A108" s="20" t="s">
        <v>86</v>
      </c>
      <c r="B108" s="22" t="s">
        <v>35</v>
      </c>
      <c r="C108" s="22" t="s">
        <v>36</v>
      </c>
      <c r="D108" s="22" t="s">
        <v>49</v>
      </c>
      <c r="E108" s="22" t="s">
        <v>71</v>
      </c>
      <c r="F108" s="22" t="s">
        <v>45</v>
      </c>
      <c r="G108" s="21"/>
      <c r="H108" s="21"/>
    </row>
    <row r="109" spans="1:8" ht="120" x14ac:dyDescent="0.25">
      <c r="A109" s="20" t="s">
        <v>85</v>
      </c>
      <c r="B109" s="22" t="s">
        <v>35</v>
      </c>
      <c r="C109" s="22" t="s">
        <v>36</v>
      </c>
      <c r="D109" s="22" t="s">
        <v>49</v>
      </c>
      <c r="E109" s="22" t="s">
        <v>71</v>
      </c>
      <c r="F109" s="22" t="s">
        <v>45</v>
      </c>
      <c r="G109" s="21"/>
      <c r="H109" s="21"/>
    </row>
    <row r="110" spans="1:8" ht="120" x14ac:dyDescent="0.25">
      <c r="A110" s="20" t="s">
        <v>84</v>
      </c>
      <c r="B110" s="22" t="s">
        <v>35</v>
      </c>
      <c r="C110" s="22" t="s">
        <v>36</v>
      </c>
      <c r="D110" s="22" t="s">
        <v>49</v>
      </c>
      <c r="E110" s="22" t="s">
        <v>71</v>
      </c>
      <c r="F110" s="22" t="s">
        <v>45</v>
      </c>
      <c r="G110" s="21"/>
      <c r="H110" s="21"/>
    </row>
    <row r="111" spans="1:8" ht="120" x14ac:dyDescent="0.25">
      <c r="A111" s="20" t="s">
        <v>83</v>
      </c>
      <c r="B111" s="22" t="s">
        <v>35</v>
      </c>
      <c r="C111" s="22" t="s">
        <v>36</v>
      </c>
      <c r="D111" s="22" t="s">
        <v>49</v>
      </c>
      <c r="E111" s="22" t="s">
        <v>71</v>
      </c>
      <c r="F111" s="22" t="s">
        <v>45</v>
      </c>
      <c r="G111" s="21"/>
      <c r="H111" s="21"/>
    </row>
    <row r="112" spans="1:8" ht="120" x14ac:dyDescent="0.25">
      <c r="A112" s="20" t="s">
        <v>82</v>
      </c>
      <c r="B112" s="22" t="s">
        <v>35</v>
      </c>
      <c r="C112" s="22" t="s">
        <v>36</v>
      </c>
      <c r="D112" s="22" t="s">
        <v>49</v>
      </c>
      <c r="E112" s="22" t="s">
        <v>71</v>
      </c>
      <c r="F112" s="22" t="s">
        <v>45</v>
      </c>
      <c r="G112" s="21"/>
      <c r="H112" s="21"/>
    </row>
    <row r="113" spans="1:8" ht="120" x14ac:dyDescent="0.25">
      <c r="A113" s="20" t="s">
        <v>81</v>
      </c>
      <c r="B113" s="22" t="s">
        <v>35</v>
      </c>
      <c r="C113" s="22" t="s">
        <v>36</v>
      </c>
      <c r="D113" s="22" t="s">
        <v>49</v>
      </c>
      <c r="E113" s="22" t="s">
        <v>71</v>
      </c>
      <c r="F113" s="22" t="s">
        <v>45</v>
      </c>
      <c r="G113" s="21"/>
      <c r="H113" s="21"/>
    </row>
    <row r="114" spans="1:8" ht="120" x14ac:dyDescent="0.25">
      <c r="A114" s="20" t="s">
        <v>70</v>
      </c>
      <c r="B114" s="22" t="s">
        <v>35</v>
      </c>
      <c r="C114" s="22" t="s">
        <v>36</v>
      </c>
      <c r="D114" s="22" t="s">
        <v>49</v>
      </c>
      <c r="E114" s="22" t="s">
        <v>71</v>
      </c>
      <c r="F114" s="22" t="s">
        <v>45</v>
      </c>
      <c r="G114" s="21"/>
      <c r="H114" s="21"/>
    </row>
    <row r="115" spans="1:8" ht="120" x14ac:dyDescent="0.25">
      <c r="A115" s="20" t="s">
        <v>65</v>
      </c>
      <c r="B115" s="22" t="s">
        <v>35</v>
      </c>
      <c r="C115" s="22" t="s">
        <v>36</v>
      </c>
      <c r="D115" s="22" t="s">
        <v>49</v>
      </c>
      <c r="E115" s="22" t="s">
        <v>63</v>
      </c>
      <c r="F115" s="22" t="s">
        <v>45</v>
      </c>
      <c r="G115" s="21"/>
      <c r="H115" s="21"/>
    </row>
    <row r="116" spans="1:8" ht="120" x14ac:dyDescent="0.25">
      <c r="A116" s="20" t="s">
        <v>64</v>
      </c>
      <c r="B116" s="22" t="s">
        <v>35</v>
      </c>
      <c r="C116" s="22" t="s">
        <v>36</v>
      </c>
      <c r="D116" s="22" t="s">
        <v>49</v>
      </c>
      <c r="E116" s="22" t="s">
        <v>63</v>
      </c>
      <c r="F116" s="22" t="s">
        <v>45</v>
      </c>
      <c r="G116" s="21"/>
      <c r="H116" s="21"/>
    </row>
    <row r="117" spans="1:8" ht="120" x14ac:dyDescent="0.25">
      <c r="A117" s="20" t="s">
        <v>62</v>
      </c>
      <c r="B117" s="22" t="s">
        <v>35</v>
      </c>
      <c r="C117" s="22" t="s">
        <v>36</v>
      </c>
      <c r="D117" s="22" t="s">
        <v>49</v>
      </c>
      <c r="E117" s="22" t="s">
        <v>63</v>
      </c>
      <c r="F117" s="22" t="s">
        <v>45</v>
      </c>
      <c r="G117" s="21"/>
      <c r="H117" s="21"/>
    </row>
    <row r="118" spans="1:8" ht="120" x14ac:dyDescent="0.25">
      <c r="A118" s="20" t="s">
        <v>61</v>
      </c>
      <c r="B118" s="22" t="s">
        <v>35</v>
      </c>
      <c r="C118" s="22" t="s">
        <v>36</v>
      </c>
      <c r="D118" s="21" t="s">
        <v>49</v>
      </c>
      <c r="E118" s="21" t="s">
        <v>44</v>
      </c>
      <c r="F118" s="21" t="s">
        <v>45</v>
      </c>
      <c r="G118" s="21"/>
      <c r="H118" s="21"/>
    </row>
    <row r="119" spans="1:8" ht="120" x14ac:dyDescent="0.25">
      <c r="A119" s="20" t="s">
        <v>60</v>
      </c>
      <c r="B119" s="22" t="s">
        <v>35</v>
      </c>
      <c r="C119" s="22" t="s">
        <v>36</v>
      </c>
      <c r="D119" s="21" t="s">
        <v>49</v>
      </c>
      <c r="E119" s="21" t="s">
        <v>44</v>
      </c>
      <c r="F119" s="21" t="s">
        <v>45</v>
      </c>
      <c r="G119" s="21"/>
      <c r="H119" s="21"/>
    </row>
    <row r="120" spans="1:8" ht="120" x14ac:dyDescent="0.25">
      <c r="A120" s="20" t="s">
        <v>59</v>
      </c>
      <c r="B120" s="22" t="s">
        <v>35</v>
      </c>
      <c r="C120" s="22" t="s">
        <v>36</v>
      </c>
      <c r="D120" s="21" t="s">
        <v>49</v>
      </c>
      <c r="E120" s="21" t="s">
        <v>44</v>
      </c>
      <c r="F120" s="21" t="s">
        <v>45</v>
      </c>
      <c r="G120" s="21"/>
      <c r="H120" s="21"/>
    </row>
    <row r="121" spans="1:8" ht="120" x14ac:dyDescent="0.25">
      <c r="A121" s="20" t="s">
        <v>58</v>
      </c>
      <c r="B121" s="22" t="s">
        <v>35</v>
      </c>
      <c r="C121" s="22" t="s">
        <v>36</v>
      </c>
      <c r="D121" s="21" t="s">
        <v>49</v>
      </c>
      <c r="E121" s="21" t="s">
        <v>44</v>
      </c>
      <c r="F121" s="21" t="s">
        <v>45</v>
      </c>
      <c r="G121" s="21"/>
      <c r="H121" s="21"/>
    </row>
    <row r="122" spans="1:8" ht="120" x14ac:dyDescent="0.25">
      <c r="A122" s="20" t="s">
        <v>57</v>
      </c>
      <c r="B122" s="22" t="s">
        <v>35</v>
      </c>
      <c r="C122" s="22" t="s">
        <v>36</v>
      </c>
      <c r="D122" s="21" t="s">
        <v>49</v>
      </c>
      <c r="E122" s="21" t="s">
        <v>44</v>
      </c>
      <c r="F122" s="21" t="s">
        <v>45</v>
      </c>
      <c r="G122" s="21"/>
      <c r="H122" s="21"/>
    </row>
    <row r="123" spans="1:8" ht="120" x14ac:dyDescent="0.25">
      <c r="A123" s="20" t="s">
        <v>48</v>
      </c>
      <c r="B123" s="22" t="s">
        <v>35</v>
      </c>
      <c r="C123" s="22" t="s">
        <v>36</v>
      </c>
      <c r="D123" s="21" t="s">
        <v>49</v>
      </c>
      <c r="E123" s="21" t="s">
        <v>44</v>
      </c>
      <c r="F123" s="21" t="s">
        <v>45</v>
      </c>
      <c r="G123" s="21"/>
      <c r="H123" s="21"/>
    </row>
    <row r="124" spans="1:8" ht="120" x14ac:dyDescent="0.25">
      <c r="A124" s="20" t="s">
        <v>42</v>
      </c>
      <c r="B124" s="22" t="s">
        <v>35</v>
      </c>
      <c r="C124" s="22" t="s">
        <v>36</v>
      </c>
      <c r="D124" s="21" t="s">
        <v>43</v>
      </c>
      <c r="E124" s="21" t="s">
        <v>44</v>
      </c>
      <c r="F124" s="21" t="s">
        <v>45</v>
      </c>
      <c r="G124" s="21"/>
      <c r="H124" s="21"/>
    </row>
    <row r="125" spans="1:8" ht="120" x14ac:dyDescent="0.25">
      <c r="A125" s="20" t="s">
        <v>38</v>
      </c>
      <c r="B125" s="22" t="s">
        <v>35</v>
      </c>
      <c r="C125" s="22" t="s">
        <v>36</v>
      </c>
      <c r="D125" s="21"/>
      <c r="E125" s="21"/>
      <c r="F125" s="21"/>
      <c r="G125" s="21"/>
      <c r="H125" s="21"/>
    </row>
    <row r="126" spans="1:8" x14ac:dyDescent="0.25">
      <c r="A126" s="20" t="s">
        <v>37</v>
      </c>
      <c r="B126" s="21"/>
      <c r="C126" s="21"/>
      <c r="D126" s="21"/>
      <c r="E126" s="21"/>
      <c r="F126" s="21"/>
      <c r="G126" s="21"/>
      <c r="H126" s="21"/>
    </row>
    <row r="127" spans="1:8" ht="120" x14ac:dyDescent="0.25">
      <c r="A127" s="20" t="s">
        <v>34</v>
      </c>
      <c r="B127" s="22" t="s">
        <v>35</v>
      </c>
      <c r="C127" s="22" t="s">
        <v>36</v>
      </c>
      <c r="D127" s="21"/>
      <c r="E127" s="21"/>
      <c r="F127" s="21"/>
      <c r="G127" s="21"/>
      <c r="H127" s="21"/>
    </row>
    <row r="128" spans="1:8" x14ac:dyDescent="0.25">
      <c r="A128" s="1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SwissQRCode (old)</vt:lpstr>
      <vt:lpstr>Auftragsblatt-Data</vt:lpstr>
      <vt:lpstr>SwissQRCode</vt:lpstr>
      <vt:lpstr>SwissQRCode-Debug</vt:lpstr>
      <vt:lpstr>ABStandort</vt:lpstr>
      <vt:lpstr>ABTyp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2021-01-04T18:54:13Z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2021-01-04T18:54:13Z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