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Sheet1!$A$1:$BX$838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77" authorId="0">
      <text>
        <r>
          <rPr>
            <sz val="11"/>
            <color rgb="FF000000"/>
            <rFont val="Calibri"/>
            <family val="2"/>
            <charset val="1"/>
          </rPr>
          <t xml:space="preserve">henrique:
</t>
        </r>
        <r>
          <rPr>
            <sz val="9"/>
            <color rgb="FF000000"/>
            <rFont val="Tahoma"/>
            <family val="2"/>
            <charset val="1"/>
          </rPr>
          <t xml:space="preserve">Previously noted as sampeld, but is not in our records, thus deleted as it was very likely a mistake.</t>
        </r>
      </text>
    </comment>
    <comment ref="I737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Sampled twice</t>
        </r>
      </text>
    </comment>
    <comment ref="Y2" authorId="0">
      <text>
        <r>
          <rPr>
            <sz val="11"/>
            <color rgb="FF000000"/>
            <rFont val="Calibri"/>
            <family val="2"/>
            <charset val="1"/>
          </rPr>
          <t xml:space="preserve">Lenovo:
</t>
        </r>
        <r>
          <rPr>
            <sz val="9"/>
            <color rgb="FF000000"/>
            <rFont val="Tahoma"/>
            <family val="2"/>
            <charset val="1"/>
          </rPr>
          <t xml:space="preserve">Originally from Finland zoo? Possibly was born wild???</t>
        </r>
      </text>
    </comment>
    <comment ref="Y43" authorId="0">
      <text>
        <r>
          <rPr>
            <sz val="11"/>
            <color rgb="FF000000"/>
            <rFont val="Calibri"/>
            <family val="2"/>
            <charset val="1"/>
          </rPr>
          <t xml:space="preserve">Lenovo:
</t>
        </r>
        <r>
          <rPr>
            <sz val="9"/>
            <color rgb="FF000000"/>
            <rFont val="Tahoma"/>
            <family val="2"/>
            <charset val="1"/>
          </rPr>
          <t xml:space="preserve">Njardarheim???</t>
        </r>
      </text>
    </comment>
    <comment ref="AF3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Swedish scientist Alfred Gabriel Nathorst, lead the 1899 Greenland expedition</t>
        </r>
      </text>
    </comment>
    <comment ref="AF50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Rangifer arcticus - outdated classification of caribou from the tunda of northern Canada, possibly also includes Grant's caribou in Alaska (also tundra)</t>
        </r>
      </text>
    </comment>
    <comment ref="AT1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Probably didn't give enough extraction buffer for mg!! Hindsight, should have added less material.</t>
        </r>
      </text>
    </comment>
    <comment ref="AT37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includingtooth fragment?</t>
        </r>
      </text>
    </comment>
    <comment ref="AT56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Incorrect, there was definitely material in the tube</t>
        </r>
      </text>
    </comment>
    <comment ref="AT147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Incorrect, there was definitely material in the tube</t>
        </r>
      </text>
    </comment>
    <comment ref="AT334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including tooth fragment</t>
        </r>
      </text>
    </comment>
    <comment ref="AT71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including tooth fragment</t>
        </r>
      </text>
    </comment>
    <comment ref="AT724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Tooth fragment?</t>
        </r>
      </text>
    </comment>
    <comment ref="AU42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Incorrect, there was definitely material left</t>
        </r>
      </text>
    </comment>
    <comment ref="AU67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Guess</t>
        </r>
      </text>
    </comment>
    <comment ref="AU324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Guestimate</t>
        </r>
      </text>
    </comment>
    <comment ref="AU73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mostly the tooth fragment now stored as "B" I believe</t>
        </r>
      </text>
    </comment>
    <comment ref="AY1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Slight discolouration of elution present + yellow pellet - from carryover from extraction?</t>
        </r>
      </text>
    </comment>
    <comment ref="AZ1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Slight discolouration of elution present + yellow pellet - from carryover from extraction?</t>
        </r>
      </text>
    </comment>
    <comment ref="BA40" authorId="0">
      <text>
        <r>
          <rPr>
            <sz val="11"/>
            <color rgb="FF000000"/>
            <rFont val="Calibri"/>
            <family val="2"/>
            <charset val="1"/>
          </rPr>
          <t xml:space="preserve">henrique:
</t>
        </r>
        <r>
          <rPr>
            <sz val="9"/>
            <color rgb="FF000000"/>
            <rFont val="Tahoma"/>
            <family val="2"/>
            <charset val="1"/>
          </rPr>
          <t xml:space="preserve">no sample in aliquot</t>
        </r>
      </text>
    </comment>
    <comment ref="BA65" authorId="0">
      <text>
        <r>
          <rPr>
            <sz val="11"/>
            <color rgb="FF000000"/>
            <rFont val="Calibri"/>
            <family val="2"/>
            <charset val="1"/>
          </rPr>
          <t xml:space="preserve">henrique:
</t>
        </r>
        <r>
          <rPr>
            <sz val="9"/>
            <color rgb="FF000000"/>
            <rFont val="Tahoma"/>
            <family val="2"/>
            <charset val="1"/>
          </rPr>
          <t xml:space="preserve">not sure if there was any sample in the aliquot taken for qubit</t>
        </r>
      </text>
    </comment>
    <comment ref="BA774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First reading was &gt;0.5 ng/ml original but hit wrong button and didn't record properly; second &amp; third readings were &lt;0.5</t>
        </r>
      </text>
    </comment>
    <comment ref="BA775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First reading. Second-fifth readings were decreasing from here, then went &lt;0.5 on sixth or seventh.
Could TapeStation this or both blanks + "good" sample?</t>
        </r>
      </text>
    </comment>
    <comment ref="BA789" authorId="0">
      <text>
        <r>
          <rPr>
            <sz val="11"/>
            <color rgb="FF000000"/>
            <rFont val="Calibri"/>
            <family val="2"/>
            <charset val="1"/>
          </rPr>
          <t xml:space="preserve">First measurement 0,122 ng/ul. Re-measured until 0,054 was measured twice in a row.</t>
        </r>
      </text>
    </comment>
    <comment ref="BE805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Incorrectly labelled, should be batch 5!!</t>
        </r>
      </text>
    </comment>
    <comment ref="BG31" authorId="0">
      <text>
        <r>
          <rPr>
            <sz val="11"/>
            <color rgb="FF000000"/>
            <rFont val="Calibri"/>
            <family val="2"/>
            <charset val="1"/>
          </rPr>
          <t xml:space="preserve">Lenovo:
</t>
        </r>
        <r>
          <rPr>
            <sz val="9"/>
            <color rgb="FF000000"/>
            <rFont val="Tahoma"/>
            <family val="2"/>
            <charset val="1"/>
          </rPr>
          <t xml:space="preserve">qPCR results very similar to blanks, not processing further for now</t>
        </r>
      </text>
    </comment>
    <comment ref="BG75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Qubit so high that it's weird AL qPCR is so low - will try indexing just in case qPCR error</t>
        </r>
      </text>
    </comment>
    <comment ref="BH80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27/06/19: corrected after incorrect correction after mix-up in lab.</t>
        </r>
      </text>
    </comment>
    <comment ref="BM812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Forgot to change pipette, accidentally added ~15.8 ul instead of 18 ul</t>
        </r>
      </text>
    </comment>
    <comment ref="BU22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1:100 and 1:1000 in two runs agree on low value</t>
        </r>
      </text>
    </comment>
    <comment ref="BU82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First run (1:1000): weird flat line in both duplicates. 
Second run (1:10,000 from 1:100 dilution): close to blank</t>
        </r>
      </text>
    </comment>
    <comment ref="BU104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1:100 &amp; 1:1000 dilution in both runs agree on qant</t>
        </r>
      </text>
    </comment>
    <comment ref="BU323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1:100 &amp; 1:1000 in two runs confirm value</t>
        </r>
      </text>
    </comment>
    <comment ref="BU331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First run (1:000): above limit of detection (so at least 1e12).
Second run (1:10000 from 1:100 dilution): at NTC level...</t>
        </r>
      </text>
    </comment>
    <comment ref="BU333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CT value close to 1</t>
        </r>
      </text>
    </comment>
    <comment ref="BU712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1:100 &amp; 1:1000 in two runs confirm value</t>
        </r>
      </text>
    </comment>
    <comment ref="BU719" authorId="0">
      <text>
        <r>
          <rPr>
            <sz val="11"/>
            <color rgb="FF000000"/>
            <rFont val="Calibri"/>
            <family val="2"/>
            <charset val="1"/>
          </rPr>
          <t xml:space="preserve">Jaelle Brealey:
</t>
        </r>
        <r>
          <rPr>
            <sz val="9"/>
            <color rgb="FF000000"/>
            <rFont val="Tahoma"/>
            <family val="2"/>
            <charset val="1"/>
          </rPr>
          <t xml:space="preserve">1:100 &amp; 1:1000 dilution in two runs at NTC levels</t>
        </r>
      </text>
    </comment>
  </commentList>
</comments>
</file>

<file path=xl/sharedStrings.xml><?xml version="1.0" encoding="utf-8"?>
<sst xmlns="http://schemas.openxmlformats.org/spreadsheetml/2006/main" count="14282" uniqueCount="2506">
  <si>
    <t xml:space="preserve">AccessionNo</t>
  </si>
  <si>
    <t xml:space="preserve">Sample.label</t>
  </si>
  <si>
    <t xml:space="preserve">Sample.no</t>
  </si>
  <si>
    <t xml:space="preserve">Ext.label</t>
  </si>
  <si>
    <t xml:space="preserve">Seq.label</t>
  </si>
  <si>
    <t xml:space="preserve">Sample.R_cat</t>
  </si>
  <si>
    <t xml:space="preserve">SAMPLED</t>
  </si>
  <si>
    <t xml:space="preserve">EXTRACTED</t>
  </si>
  <si>
    <t xml:space="preserve">LIB.PREPPED</t>
  </si>
  <si>
    <t xml:space="preserve">SEQUENCED</t>
  </si>
  <si>
    <t xml:space="preserve">Spec.family</t>
  </si>
  <si>
    <t xml:space="preserve">Spec.genus</t>
  </si>
  <si>
    <t xml:space="preserve">Spec.species</t>
  </si>
  <si>
    <t xml:space="preserve">Spec.subspecies</t>
  </si>
  <si>
    <t xml:space="preserve">Spec.museum</t>
  </si>
  <si>
    <t xml:space="preserve">Spec.coll.date</t>
  </si>
  <si>
    <t xml:space="preserve">Reindeer.pre.mtSeq</t>
  </si>
  <si>
    <t xml:space="preserve">Spec.coll.year</t>
  </si>
  <si>
    <t xml:space="preserve">Spec.coll.month</t>
  </si>
  <si>
    <t xml:space="preserve">Spec.coll.day</t>
  </si>
  <si>
    <t xml:space="preserve">Spec.sex</t>
  </si>
  <si>
    <t xml:space="preserve">Spec.age</t>
  </si>
  <si>
    <t xml:space="preserve">Spec.nation</t>
  </si>
  <si>
    <t xml:space="preserve">Spec.province</t>
  </si>
  <si>
    <t xml:space="preserve">Spec.district</t>
  </si>
  <si>
    <t xml:space="preserve">Spec.locality</t>
  </si>
  <si>
    <t xml:space="preserve">Spec.stated.locality</t>
  </si>
  <si>
    <t xml:space="preserve">Spec.collector</t>
  </si>
  <si>
    <t xml:space="preserve">Spec.weight</t>
  </si>
  <si>
    <t xml:space="preserve">Spec.length</t>
  </si>
  <si>
    <t xml:space="preserve">Spec.comments</t>
  </si>
  <si>
    <t xml:space="preserve">Spec.otherinfo</t>
  </si>
  <si>
    <t xml:space="preserve">Spec.otherinfo.Eng</t>
  </si>
  <si>
    <t xml:space="preserve">Spec.photo</t>
  </si>
  <si>
    <t xml:space="preserve">Bear.haplotype</t>
  </si>
  <si>
    <t xml:space="preserve">Bear.PoorOralHealth</t>
  </si>
  <si>
    <t xml:space="preserve">Bear.oral.health</t>
  </si>
  <si>
    <t xml:space="preserve">Reindeer.ecotype</t>
  </si>
  <si>
    <t xml:space="preserve">Reindeer.death</t>
  </si>
  <si>
    <t xml:space="preserve">Sample.coll.date</t>
  </si>
  <si>
    <t xml:space="preserve">Sample.description</t>
  </si>
  <si>
    <t xml:space="preserve">Sample.weight.g</t>
  </si>
  <si>
    <t xml:space="preserve">Sample.comments</t>
  </si>
  <si>
    <t xml:space="preserve">Ext.date</t>
  </si>
  <si>
    <t xml:space="preserve">Ext.batch</t>
  </si>
  <si>
    <t xml:space="preserve">Ext.mass.mg</t>
  </si>
  <si>
    <t xml:space="preserve">Ext.mass.remaining</t>
  </si>
  <si>
    <t xml:space="preserve">Ext.use</t>
  </si>
  <si>
    <t xml:space="preserve">Ext.decontam</t>
  </si>
  <si>
    <t xml:space="preserve">Ext.elution</t>
  </si>
  <si>
    <t xml:space="preserve">Ext.eluA.remaining</t>
  </si>
  <si>
    <t xml:space="preserve">Ext.eluB.remaining</t>
  </si>
  <si>
    <t xml:space="preserve">Ext.Qubit</t>
  </si>
  <si>
    <t xml:space="preserve">Ext.yield.ng-mg</t>
  </si>
  <si>
    <t xml:space="preserve">LP.ID</t>
  </si>
  <si>
    <t xml:space="preserve">LP.date</t>
  </si>
  <si>
    <t xml:space="preserve">LP.batch</t>
  </si>
  <si>
    <t xml:space="preserve">LP.startDNA.ul</t>
  </si>
  <si>
    <t xml:space="preserve">LP.qPCR.copies-ul</t>
  </si>
  <si>
    <t xml:space="preserve">LP.BC.P5-7</t>
  </si>
  <si>
    <t xml:space="preserve">LP.BC.P5.seq</t>
  </si>
  <si>
    <t xml:space="preserve">LP.BC.P7.seq</t>
  </si>
  <si>
    <t xml:space="preserve">IN.date</t>
  </si>
  <si>
    <t xml:space="preserve">IN.batch</t>
  </si>
  <si>
    <t xml:space="preserve">IN.startDNA.ul</t>
  </si>
  <si>
    <t xml:space="preserve">IN.cycles</t>
  </si>
  <si>
    <t xml:space="preserve">IN.elu.ul</t>
  </si>
  <si>
    <t xml:space="preserve">IN.protocol</t>
  </si>
  <si>
    <t xml:space="preserve">IN.P5-7</t>
  </si>
  <si>
    <t xml:space="preserve">IN.P5.seq.revcomp</t>
  </si>
  <si>
    <t xml:space="preserve">IN.P7.seq</t>
  </si>
  <si>
    <t xml:space="preserve">IN.BC</t>
  </si>
  <si>
    <t xml:space="preserve">IN.qPCR.copies-ul</t>
  </si>
  <si>
    <t xml:space="preserve">Seq.Screen</t>
  </si>
  <si>
    <t xml:space="preserve">Seq.copies-in-pool</t>
  </si>
  <si>
    <t xml:space="preserve">Comments</t>
  </si>
  <si>
    <t xml:space="preserve">17-R50</t>
  </si>
  <si>
    <t xml:space="preserve">Reindeer_hist</t>
  </si>
  <si>
    <t xml:space="preserve">Yes</t>
  </si>
  <si>
    <t xml:space="preserve">Rangifer</t>
  </si>
  <si>
    <t xml:space="preserve">tarandus</t>
  </si>
  <si>
    <t xml:space="preserve">NRM</t>
  </si>
  <si>
    <t xml:space="preserve">Female</t>
  </si>
  <si>
    <t xml:space="preserve">Sweden</t>
  </si>
  <si>
    <t xml:space="preserve">Götaland</t>
  </si>
  <si>
    <t xml:space="preserve">Bohuslän</t>
  </si>
  <si>
    <t xml:space="preserve">zoo (Götaland)</t>
  </si>
  <si>
    <t xml:space="preserve">Nordens Ark, Åby Säteri, 450 46 HUNNEBOSTRAND</t>
  </si>
  <si>
    <t xml:space="preserve">Wild (?) forest reindeer; Högholmen (zoo in Helsinki) Finland; possibly captured, transferred or died at age 6 or in 1989? Possibly died while calving</t>
  </si>
  <si>
    <t xml:space="preserve">Nordens Ark (wild animal park), Fynddateem (date of finding) 1995-10-05. Kommentas: Dog vid kalvning. Dödssält: Okänd, Female, age 7 years</t>
  </si>
  <si>
    <t xml:space="preserve">No</t>
  </si>
  <si>
    <t xml:space="preserve">?tame</t>
  </si>
  <si>
    <t xml:space="preserve">Dog vid kalvning</t>
  </si>
  <si>
    <t xml:space="preserve">15.08.2017</t>
  </si>
  <si>
    <t xml:space="preserve">Black</t>
  </si>
  <si>
    <t xml:space="preserve">UV + EDTA wash</t>
  </si>
  <si>
    <t xml:space="preserve">EBT</t>
  </si>
  <si>
    <t xml:space="preserve">12-15</t>
  </si>
  <si>
    <t xml:space="preserve">ACTGCGT</t>
  </si>
  <si>
    <t xml:space="preserve">AACGCTA</t>
  </si>
  <si>
    <t xml:space="preserve">opt buffer</t>
  </si>
  <si>
    <t xml:space="preserve">8-8</t>
  </si>
  <si>
    <t xml:space="preserve">TTCGAGC</t>
  </si>
  <si>
    <t xml:space="preserve">GGCGGAG</t>
  </si>
  <si>
    <t xml:space="preserve">RK-1996</t>
  </si>
  <si>
    <t xml:space="preserve">2-R5</t>
  </si>
  <si>
    <t xml:space="preserve">Rt5</t>
  </si>
  <si>
    <t xml:space="preserve">fennicus (without label)</t>
  </si>
  <si>
    <t xml:space="preserve">Collector, anonymous</t>
  </si>
  <si>
    <t xml:space="preserve">ethics missing (?)</t>
  </si>
  <si>
    <t xml:space="preserve">forest</t>
  </si>
  <si>
    <t xml:space="preserve">collected</t>
  </si>
  <si>
    <t xml:space="preserve">09.03.2017</t>
  </si>
  <si>
    <t xml:space="preserve">Black brown</t>
  </si>
  <si>
    <t xml:space="preserve">none</t>
  </si>
  <si>
    <t xml:space="preserve">TTE</t>
  </si>
  <si>
    <t xml:space="preserve">20 of A</t>
  </si>
  <si>
    <t xml:space="preserve">7-7</t>
  </si>
  <si>
    <t xml:space="preserve">TGGCCAT</t>
  </si>
  <si>
    <t xml:space="preserve">9 in 50 x 2</t>
  </si>
  <si>
    <t xml:space="preserve">10 x 2</t>
  </si>
  <si>
    <t xml:space="preserve">8-9</t>
  </si>
  <si>
    <t xml:space="preserve">GCTCGAA</t>
  </si>
  <si>
    <t xml:space="preserve">TGGACGT</t>
  </si>
  <si>
    <t xml:space="preserve">RA-1718</t>
  </si>
  <si>
    <t xml:space="preserve">18-R53</t>
  </si>
  <si>
    <t xml:space="preserve">fennicus, Lönuberg</t>
  </si>
  <si>
    <t xml:space="preserve">Sweden?</t>
  </si>
  <si>
    <t xml:space="preserve">Pajala?</t>
  </si>
  <si>
    <t xml:space="preserve">Pajalu</t>
  </si>
  <si>
    <t xml:space="preserve">Sohlberg, CO</t>
  </si>
  <si>
    <t xml:space="preserve">Horns fell (?)</t>
  </si>
  <si>
    <t xml:space="preserve">11-13</t>
  </si>
  <si>
    <t xml:space="preserve">TAGCACG</t>
  </si>
  <si>
    <t xml:space="preserve">GGTATCG</t>
  </si>
  <si>
    <t xml:space="preserve">9-9</t>
  </si>
  <si>
    <t xml:space="preserve">AGTTGGT</t>
  </si>
  <si>
    <t xml:space="preserve">16-R48</t>
  </si>
  <si>
    <t xml:space="preserve">tarandus L.</t>
  </si>
  <si>
    <t xml:space="preserve">Lappland</t>
  </si>
  <si>
    <t xml:space="preserve">8-10</t>
  </si>
  <si>
    <t xml:space="preserve">ATTGGCA</t>
  </si>
  <si>
    <t xml:space="preserve">GTCATAC</t>
  </si>
  <si>
    <t xml:space="preserve">9-R31</t>
  </si>
  <si>
    <t xml:space="preserve">15.06.1922</t>
  </si>
  <si>
    <t xml:space="preserve">Something to do with a bear skull from Kamtchatka (?) in a map with SBM food??</t>
  </si>
  <si>
    <t xml:space="preserve">Kap Pivatfarf; Dan 15 juni 1922; female utan skin.</t>
  </si>
  <si>
    <t xml:space="preserve">&lt;0.000</t>
  </si>
  <si>
    <t xml:space="preserve">2-12</t>
  </si>
  <si>
    <t xml:space="preserve">CAGTCAA</t>
  </si>
  <si>
    <t xml:space="preserve">1-1</t>
  </si>
  <si>
    <t xml:space="preserve">CCTGCGA</t>
  </si>
  <si>
    <t xml:space="preserve">AATCTTC</t>
  </si>
  <si>
    <t xml:space="preserve">7-R20</t>
  </si>
  <si>
    <t xml:space="preserve">L.</t>
  </si>
  <si>
    <t xml:space="preserve">Norrbotten</t>
  </si>
  <si>
    <t xml:space="preserve">Kiruna</t>
  </si>
  <si>
    <t xml:space="preserve">Karesuando</t>
  </si>
  <si>
    <t xml:space="preserve">mountain</t>
  </si>
  <si>
    <t xml:space="preserve">put-down</t>
  </si>
  <si>
    <t xml:space="preserve">9-6</t>
  </si>
  <si>
    <t xml:space="preserve">CGATGTA</t>
  </si>
  <si>
    <t xml:space="preserve">GCCAATG</t>
  </si>
  <si>
    <t xml:space="preserve">5-5</t>
  </si>
  <si>
    <t xml:space="preserve">ATCTTGC</t>
  </si>
  <si>
    <t xml:space="preserve">CCGTTAG</t>
  </si>
  <si>
    <t xml:space="preserve">7-R15</t>
  </si>
  <si>
    <t xml:space="preserve">4-1</t>
  </si>
  <si>
    <t xml:space="preserve">TGACTGG</t>
  </si>
  <si>
    <t xml:space="preserve">ATCGATT</t>
  </si>
  <si>
    <t xml:space="preserve">7-R16</t>
  </si>
  <si>
    <t xml:space="preserve">5-2</t>
  </si>
  <si>
    <t xml:space="preserve">CAATTGC</t>
  </si>
  <si>
    <t xml:space="preserve">5-R10</t>
  </si>
  <si>
    <t xml:space="preserve">14-12</t>
  </si>
  <si>
    <t xml:space="preserve">TTACAGT</t>
  </si>
  <si>
    <t xml:space="preserve">7-R17</t>
  </si>
  <si>
    <t xml:space="preserve">6-3</t>
  </si>
  <si>
    <t xml:space="preserve">GCTAGCC</t>
  </si>
  <si>
    <t xml:space="preserve">7-R18</t>
  </si>
  <si>
    <t xml:space="preserve">7-4</t>
  </si>
  <si>
    <t xml:space="preserve">2-2</t>
  </si>
  <si>
    <t xml:space="preserve">TGCAGAG</t>
  </si>
  <si>
    <t xml:space="preserve">ACCAACG</t>
  </si>
  <si>
    <t xml:space="preserve">7-R19</t>
  </si>
  <si>
    <t xml:space="preserve">Karesuando, Fjälren</t>
  </si>
  <si>
    <t xml:space="preserve">the large bit could be food remains</t>
  </si>
  <si>
    <t xml:space="preserve">8-5</t>
  </si>
  <si>
    <t xml:space="preserve">20-R64</t>
  </si>
  <si>
    <t xml:space="preserve">14-14</t>
  </si>
  <si>
    <t xml:space="preserve">2-R4</t>
  </si>
  <si>
    <t xml:space="preserve">Possibly not much AL library left</t>
  </si>
  <si>
    <t xml:space="preserve">6-6</t>
  </si>
  <si>
    <t xml:space="preserve">7-8</t>
  </si>
  <si>
    <t xml:space="preserve">Mixed up indexing reaction, no AL library left</t>
  </si>
  <si>
    <t xml:space="preserve">3-R7</t>
  </si>
  <si>
    <t xml:space="preserve">Rt7</t>
  </si>
  <si>
    <t xml:space="preserve">platyrhynchus</t>
  </si>
  <si>
    <t xml:space="preserve">Norway</t>
  </si>
  <si>
    <t xml:space="preserve">Svalbard</t>
  </si>
  <si>
    <t xml:space="preserve">Spitsbergen</t>
  </si>
  <si>
    <t xml:space="preserve">Spetsbergen</t>
  </si>
  <si>
    <t xml:space="preserve">Torell, Otto</t>
  </si>
  <si>
    <t xml:space="preserve">??</t>
  </si>
  <si>
    <t xml:space="preserve">1861, 1913 Torell</t>
  </si>
  <si>
    <t xml:space="preserve">18 in 50 x 1</t>
  </si>
  <si>
    <t xml:space="preserve">3-6</t>
  </si>
  <si>
    <t xml:space="preserve">CCTAGGT</t>
  </si>
  <si>
    <t xml:space="preserve">CGCCTCT</t>
  </si>
  <si>
    <t xml:space="preserve">20-R63</t>
  </si>
  <si>
    <t xml:space="preserve">Spitzbergen</t>
  </si>
  <si>
    <t xml:space="preserve">Tolén, Edgar</t>
  </si>
  <si>
    <t xml:space="preserve">Geofysiska året 1958 E. Tolen</t>
  </si>
  <si>
    <t xml:space="preserve">White (tooth?) with brown flakey</t>
  </si>
  <si>
    <t xml:space="preserve">13-15</t>
  </si>
  <si>
    <t xml:space="preserve">Elute discoloured; low AL qPCR values; probably inhibited; excluded</t>
  </si>
  <si>
    <t xml:space="preserve">B</t>
  </si>
  <si>
    <t xml:space="preserve">4-T2</t>
  </si>
  <si>
    <t xml:space="preserve">T2</t>
  </si>
  <si>
    <t xml:space="preserve">platyrhynchus Vrolik</t>
  </si>
  <si>
    <t xml:space="preserve">Tooth</t>
  </si>
  <si>
    <t xml:space="preserve">Piece of tooth</t>
  </si>
  <si>
    <t xml:space="preserve">UV</t>
  </si>
  <si>
    <t xml:space="preserve">4-T2 Meyer</t>
  </si>
  <si>
    <t xml:space="preserve">30 of A+B</t>
  </si>
  <si>
    <t xml:space="preserve">ACCAACT</t>
  </si>
  <si>
    <t xml:space="preserve">7-R22</t>
  </si>
  <si>
    <t xml:space="preserve">Swedish Geological Expedition to Spitsbergen 1882</t>
  </si>
  <si>
    <t xml:space="preserve">Brown flakey </t>
  </si>
  <si>
    <t xml:space="preserve">6-1</t>
  </si>
  <si>
    <t xml:space="preserve">Elute slightly discoloured; possibly inhibited</t>
  </si>
  <si>
    <t xml:space="preserve">7-R23</t>
  </si>
  <si>
    <t xml:space="preserve">Swedish Scientific Polarexpedition to Spitsbergen 1861</t>
  </si>
  <si>
    <t xml:space="preserve">Yes (?)</t>
  </si>
  <si>
    <t xml:space="preserve">7-2</t>
  </si>
  <si>
    <t xml:space="preserve">11-R35</t>
  </si>
  <si>
    <t xml:space="preserve">Male</t>
  </si>
  <si>
    <t xml:space="preserve">Sluuu jiuues</t>
  </si>
  <si>
    <t xml:space="preserve">Brown flakey</t>
  </si>
  <si>
    <t xml:space="preserve">12-5</t>
  </si>
  <si>
    <t xml:space="preserve">TCTCCAT</t>
  </si>
  <si>
    <t xml:space="preserve">A</t>
  </si>
  <si>
    <t xml:space="preserve">15-R43</t>
  </si>
  <si>
    <t xml:space="preserve">Possibly missing the top of the cranium?</t>
  </si>
  <si>
    <t xml:space="preserve">Geofysiska året 1958; E. Tolen.</t>
  </si>
  <si>
    <t xml:space="preserve">Dental calculus</t>
  </si>
  <si>
    <t xml:space="preserve">8-4</t>
  </si>
  <si>
    <t xml:space="preserve">Extract probably inhibited, excluded from sequencing</t>
  </si>
  <si>
    <t xml:space="preserve">19-R59</t>
  </si>
  <si>
    <t xml:space="preserve">15-7</t>
  </si>
  <si>
    <t xml:space="preserve">3-R6</t>
  </si>
  <si>
    <t xml:space="preserve">platyrhynchus Vrolik/Spitzbergensis (?)</t>
  </si>
  <si>
    <t xml:space="preserve">1861 Spitzbergensis; Spitybergen male ?; S. bebene; A.W.J. Banfield 7.06.59; R.E. fennicus, L.</t>
  </si>
  <si>
    <t xml:space="preserve">NA</t>
  </si>
  <si>
    <t xml:space="preserve">8-1</t>
  </si>
  <si>
    <t xml:space="preserve">1-R1</t>
  </si>
  <si>
    <t xml:space="preserve">Rt1</t>
  </si>
  <si>
    <t xml:space="preserve">platyrhynchus Vrolik/spitzbergensis Murray</t>
  </si>
  <si>
    <t xml:space="preserve">Spitzbergen 1861 Torell</t>
  </si>
  <si>
    <t xml:space="preserve">3-3</t>
  </si>
  <si>
    <t xml:space="preserve">AGATGGC</t>
  </si>
  <si>
    <t xml:space="preserve">18-R54</t>
  </si>
  <si>
    <t xml:space="preserve">Direct translation: "Mounted together with A 62 2567 in a 4x4 dm big block picturing system in the ground, in glass cabinet 4."</t>
  </si>
  <si>
    <t xml:space="preserve">Spetsbergen 1861 Jorell</t>
  </si>
  <si>
    <t xml:space="preserve">12-4</t>
  </si>
  <si>
    <t xml:space="preserve">21-R66</t>
  </si>
  <si>
    <t xml:space="preserve">Nordenskiöld, Adolf Erik</t>
  </si>
  <si>
    <t xml:space="preserve">9-7</t>
  </si>
  <si>
    <t xml:space="preserve">excess buffer</t>
  </si>
  <si>
    <t xml:space="preserve">ACCTAGG</t>
  </si>
  <si>
    <t xml:space="preserve">5-R9</t>
  </si>
  <si>
    <t xml:space="preserve">4-4</t>
  </si>
  <si>
    <t xml:space="preserve">buffer fine</t>
  </si>
  <si>
    <t xml:space="preserve">20-R62</t>
  </si>
  <si>
    <t xml:space="preserve">13-14</t>
  </si>
  <si>
    <t xml:space="preserve">2-R3</t>
  </si>
  <si>
    <t xml:space="preserve">Head and back of head missing??</t>
  </si>
  <si>
    <t xml:space="preserve">lots!</t>
  </si>
  <si>
    <t xml:space="preserve">6-7</t>
  </si>
  <si>
    <t xml:space="preserve">ATGGAGA</t>
  </si>
  <si>
    <t xml:space="preserve">CTTGCGG</t>
  </si>
  <si>
    <t xml:space="preserve">5-R8</t>
  </si>
  <si>
    <t xml:space="preserve">Fracture in ?</t>
  </si>
  <si>
    <t xml:space="preserve">male</t>
  </si>
  <si>
    <t xml:space="preserve">Adapter-ligated qPCR values close to blanks; excluded from indexing</t>
  </si>
  <si>
    <t xml:space="preserve">8-R29</t>
  </si>
  <si>
    <t xml:space="preserve">spitsbergii</t>
  </si>
  <si>
    <t xml:space="preserve">Coal Bay, Spetsbergen</t>
  </si>
  <si>
    <t xml:space="preserve">Kolthoff, Gustaf</t>
  </si>
  <si>
    <t xml:space="preserve">Coal Bay 16/06/1990 Spetsbergen G. K-M</t>
  </si>
  <si>
    <t xml:space="preserve">14-13</t>
  </si>
  <si>
    <t xml:space="preserve">7-R25</t>
  </si>
  <si>
    <t xml:space="preserve">Pajala</t>
  </si>
  <si>
    <t xml:space="preserve">Kengis bruk, Sahlberg</t>
  </si>
  <si>
    <t xml:space="preserve">12. 1910; Duemberg</t>
  </si>
  <si>
    <t xml:space="preserve">Kengis bruk = iron mill at the Torne river in Pajala municipality</t>
  </si>
  <si>
    <t xml:space="preserve">tame</t>
  </si>
  <si>
    <t xml:space="preserve">9-4</t>
  </si>
  <si>
    <t xml:space="preserve">7-R24</t>
  </si>
  <si>
    <t xml:space="preserve">fennicus</t>
  </si>
  <si>
    <t xml:space="preserve">8-3</t>
  </si>
  <si>
    <t xml:space="preserve">7-R26</t>
  </si>
  <si>
    <t xml:space="preserve">fennicus Lönuberg</t>
  </si>
  <si>
    <t xml:space="preserve">&lt;0.05</t>
  </si>
  <si>
    <t xml:space="preserve">10-5</t>
  </si>
  <si>
    <t xml:space="preserve">7-R28</t>
  </si>
  <si>
    <t xml:space="preserve">12-7</t>
  </si>
  <si>
    <t xml:space="preserve">21-R67</t>
  </si>
  <si>
    <t xml:space="preserve">Stockholm?</t>
  </si>
  <si>
    <t xml:space="preserve">Skausen (?)</t>
  </si>
  <si>
    <t xml:space="preserve">Skansen Zoological Park</t>
  </si>
  <si>
    <t xml:space="preserve">1970. Skausen 1907 (requitrerad som fennicus) rign 1183. Dam Shantea 1907. </t>
  </si>
  <si>
    <t xml:space="preserve">White (tooth?) with black</t>
  </si>
  <si>
    <t xml:space="preserve">Small amount of material</t>
  </si>
  <si>
    <t xml:space="preserve">10-8</t>
  </si>
  <si>
    <t xml:space="preserve">Low Qubit; adapter-ligated qPCR values close to blanks; excluded from indexing</t>
  </si>
  <si>
    <t xml:space="preserve">4-T1</t>
  </si>
  <si>
    <t xml:space="preserve">Swedish Arctic Sea Expedition 1878-79(80)</t>
  </si>
  <si>
    <t xml:space="preserve">Libescien Tjublgastfouren 1879/8, Vegaveb sign 1879</t>
  </si>
  <si>
    <t xml:space="preserve">dentin</t>
  </si>
  <si>
    <t xml:space="preserve">6-R13</t>
  </si>
  <si>
    <t xml:space="preserve">Rt13</t>
  </si>
  <si>
    <t xml:space="preserve">grönlandicus</t>
  </si>
  <si>
    <t xml:space="preserve">September</t>
  </si>
  <si>
    <t xml:space="preserve">Greenland</t>
  </si>
  <si>
    <t xml:space="preserve">NE</t>
  </si>
  <si>
    <t xml:space="preserve">Swedish Scientific Polarexpedition to NE Greenland 1899</t>
  </si>
  <si>
    <t xml:space="preserve">Direct translation: "A61 4704 &amp; 4705 confused? (Gender change for both) JE -91."</t>
  </si>
  <si>
    <t xml:space="preserve">male; groenedvol / Nathore</t>
  </si>
  <si>
    <t xml:space="preserve">Greenland?</t>
  </si>
  <si>
    <t xml:space="preserve">wild</t>
  </si>
  <si>
    <t xml:space="preserve">(museum records suggest labels for 614704 and 614705 may have been switched but both from same expedition)</t>
  </si>
  <si>
    <t xml:space="preserve">5-9</t>
  </si>
  <si>
    <t xml:space="preserve">GCAAGAT</t>
  </si>
  <si>
    <t xml:space="preserve">19-R58</t>
  </si>
  <si>
    <t xml:space="preserve">Groenland</t>
  </si>
  <si>
    <t xml:space="preserve">Direct translation: "A61 4704 &amp; 4705 confused? (Gender change for both) JE -91. Is this a kid t A61 4704? Both have old no. 1839 plus additions 2 and 3 respectively"</t>
  </si>
  <si>
    <t xml:space="preserve">Bar. Groenland. Natnost</t>
  </si>
  <si>
    <t xml:space="preserve">Mostly LJ</t>
  </si>
  <si>
    <t xml:space="preserve">12-1</t>
  </si>
  <si>
    <t xml:space="preserve">CATCGAG</t>
  </si>
  <si>
    <t xml:space="preserve">14-R41</t>
  </si>
  <si>
    <t xml:space="preserve">Läufillel (?)</t>
  </si>
  <si>
    <t xml:space="preserve">Vegelin, CH</t>
  </si>
  <si>
    <t xml:space="preserve">Läufillel 188g</t>
  </si>
  <si>
    <t xml:space="preserve">13-3</t>
  </si>
  <si>
    <t xml:space="preserve">5-R11</t>
  </si>
  <si>
    <t xml:space="preserve">Rt11</t>
  </si>
  <si>
    <t xml:space="preserve">09.10.1950</t>
  </si>
  <si>
    <t xml:space="preserve">SW Norway</t>
  </si>
  <si>
    <t xml:space="preserve">Skuncke, Folke</t>
  </si>
  <si>
    <t xml:space="preserve">S.V. Norge; 10/9/1950 F. Skunke; Kalvarium salirens; Njordarheim, 6 år; Gåvu av jun Skunke</t>
  </si>
  <si>
    <t xml:space="preserve">Southwest Norway</t>
  </si>
  <si>
    <t xml:space="preserve">8-2</t>
  </si>
  <si>
    <t xml:space="preserve">7-R27</t>
  </si>
  <si>
    <t xml:space="preserve">09.11.1950</t>
  </si>
  <si>
    <t xml:space="preserve">Njurdarheim</t>
  </si>
  <si>
    <t xml:space="preserve">Vildfjällren; Njurdarheim, S.v. Norge (SW Norway?); + 11/09/1950 Gåvu av jun, Shunche (gift from Jun Shunche); female; F. Skunken</t>
  </si>
  <si>
    <t xml:space="preserve">Southwest Norway, wild mountain reindeer</t>
  </si>
  <si>
    <t xml:space="preserve">Brown</t>
  </si>
  <si>
    <t xml:space="preserve">11-6</t>
  </si>
  <si>
    <t xml:space="preserve">6-R14</t>
  </si>
  <si>
    <t xml:space="preserve">S.V. Norge; 7/9 1950 F. Skunke; Vildfjällren, Njurdarheim; male, 31/2 år (year?); Kalrarium salinas</t>
  </si>
  <si>
    <t xml:space="preserve">Black with tooth fragment</t>
  </si>
  <si>
    <t xml:space="preserve">10-10</t>
  </si>
  <si>
    <t xml:space="preserve">10-R34</t>
  </si>
  <si>
    <t xml:space="preserve">20.08.1994</t>
  </si>
  <si>
    <t xml:space="preserve">Kuprianov, A</t>
  </si>
  <si>
    <t xml:space="preserve">Horns in storage room</t>
  </si>
  <si>
    <t xml:space="preserve">20.08.94 L. t male ad isl. Belig, L 186 sm, Ca 14, pe 54, Au 13. A94/5221 L5715</t>
  </si>
  <si>
    <t xml:space="preserve">White and black powder</t>
  </si>
  <si>
    <t xml:space="preserve">4-2</t>
  </si>
  <si>
    <t xml:space="preserve">7-R21</t>
  </si>
  <si>
    <t xml:space="preserve">Collett, R</t>
  </si>
  <si>
    <t xml:space="preserve">VILDREN</t>
  </si>
  <si>
    <t xml:space="preserve">wild reindeer</t>
  </si>
  <si>
    <t xml:space="preserve">15-11</t>
  </si>
  <si>
    <t xml:space="preserve">12-R38</t>
  </si>
  <si>
    <t xml:space="preserve">Female, ad. Isl. Belig</t>
  </si>
  <si>
    <t xml:space="preserve">2-6</t>
  </si>
  <si>
    <t xml:space="preserve">16-R47</t>
  </si>
  <si>
    <t xml:space="preserve">20.08.94 male ad, isl Beliy. L 184 cm, ca 13, pe 51, Au 12</t>
  </si>
  <si>
    <t xml:space="preserve">sampled twice, I think</t>
  </si>
  <si>
    <t xml:space="preserve">4-7</t>
  </si>
  <si>
    <t xml:space="preserve">6-R12</t>
  </si>
  <si>
    <t xml:space="preserve">11.07.1994</t>
  </si>
  <si>
    <t xml:space="preserve">Russia</t>
  </si>
  <si>
    <t xml:space="preserve">New Siberian Islands</t>
  </si>
  <si>
    <t xml:space="preserve">Faddeevskiy</t>
  </si>
  <si>
    <t xml:space="preserve">Male ~2~3 years; 11.07.94, o. Fadeevskiy (Novosilirskic ostrova). L 187 sm, Ca 17, Pl 56.6 Au 13</t>
  </si>
  <si>
    <t xml:space="preserve">Russia (New Siberian Islands)</t>
  </si>
  <si>
    <t xml:space="preserve">TTGATCC</t>
  </si>
  <si>
    <t xml:space="preserve">CCAGGTT</t>
  </si>
  <si>
    <t xml:space="preserve">1-R2</t>
  </si>
  <si>
    <t xml:space="preserve">British Columbia (?)</t>
  </si>
  <si>
    <t xml:space="preserve">Utterström, John</t>
  </si>
  <si>
    <t xml:space="preserve">J. Suen, British Columbia 1931, Osbarus Ren. Gåva 1932 av John Utterström. Tulhoskium. Rangifer areticus ostromi allen Bristish Columbia 1931 J. Utterström</t>
  </si>
  <si>
    <t xml:space="preserve">Possibly British Columbia (=woodland) BUT Rangifer arcticus an outdated taxonomy for Canadian/Alaskan tundra caribou</t>
  </si>
  <si>
    <t xml:space="preserve">GGATCAA</t>
  </si>
  <si>
    <t xml:space="preserve">c</t>
  </si>
  <si>
    <t xml:space="preserve">3-B7</t>
  </si>
  <si>
    <t xml:space="preserve">Ua7</t>
  </si>
  <si>
    <t xml:space="preserve">Bear_pre80s_caries</t>
  </si>
  <si>
    <t xml:space="preserve">Ursidae</t>
  </si>
  <si>
    <t xml:space="preserve">Ursus</t>
  </si>
  <si>
    <t xml:space="preserve">arctos</t>
  </si>
  <si>
    <t xml:space="preserve">Adult</t>
  </si>
  <si>
    <t xml:space="preserve">Russian Federation (Asian part)</t>
  </si>
  <si>
    <t xml:space="preserve">Kamtschatka</t>
  </si>
  <si>
    <t xml:space="preserve">Listvenitschmaja bay</t>
  </si>
  <si>
    <t xml:space="preserve">Kamtschatka, Listvenitschmaja bay (Enitschnaja Bay)</t>
  </si>
  <si>
    <t xml:space="preserve">Bergman, Sten</t>
  </si>
  <si>
    <t xml:space="preserve">Cranium (mandible may be missing)</t>
  </si>
  <si>
    <t xml:space="preserve">Female, Listvenifelusaja Bay 9/6 1922; Kamtschatta Middenhoff, Ristvenitsonnaja Bay, Steve Bergman.</t>
  </si>
  <si>
    <t xml:space="preserve">peridontitis + caries</t>
  </si>
  <si>
    <t xml:space="preserve">White</t>
  </si>
  <si>
    <t xml:space="preserve">white calculus from all teeth</t>
  </si>
  <si>
    <t xml:space="preserve">3-B7 Meyer</t>
  </si>
  <si>
    <t xml:space="preserve">9-2</t>
  </si>
  <si>
    <t xml:space="preserve">b</t>
  </si>
  <si>
    <t xml:space="preserve">5-B9</t>
  </si>
  <si>
    <t xml:space="preserve">Ua9</t>
  </si>
  <si>
    <t xml:space="preserve">Jämtland</t>
  </si>
  <si>
    <t xml:space="preserve">Strömsund</t>
  </si>
  <si>
    <t xml:space="preserve">Lappkojberget, 1 km NW</t>
  </si>
  <si>
    <t xml:space="preserve">Jämtland, Frostviken, 1 km NV Lappkojberg</t>
  </si>
  <si>
    <t xml:space="preserve">Sköld</t>
  </si>
  <si>
    <t xml:space="preserve">06.08.2017</t>
  </si>
  <si>
    <t xml:space="preserve">Sampled from lower jaw left side, only from M3 side oriented towards M2</t>
  </si>
  <si>
    <t xml:space="preserve">9-3</t>
  </si>
  <si>
    <t xml:space="preserve">1-B2</t>
  </si>
  <si>
    <t xml:space="preserve">Ua2</t>
  </si>
  <si>
    <t xml:space="preserve">Bear_pre80s_healthy</t>
  </si>
  <si>
    <t xml:space="preserve">Kamtschatka, Listvenitschmaja bay</t>
  </si>
  <si>
    <t xml:space="preserve">Kamtschatka Middenhoff, Listvenitschnaja Bay, Sten Bergmann</t>
  </si>
  <si>
    <t xml:space="preserve">healthy</t>
  </si>
  <si>
    <t xml:space="preserve">2-B6</t>
  </si>
  <si>
    <t xml:space="preserve">Ua6</t>
  </si>
  <si>
    <t xml:space="preserve">Juvenile</t>
  </si>
  <si>
    <t xml:space="preserve">Kamchatka</t>
  </si>
  <si>
    <t xml:space="preserve">Achomten Bay</t>
  </si>
  <si>
    <t xml:space="preserve">Kamtschatka, Achomten-bay</t>
  </si>
  <si>
    <t xml:space="preserve">Kamtschatka Middenhoff, Achomten Bay juv 8.6.1922, Sten Bergmann</t>
  </si>
  <si>
    <t xml:space="preserve">Black stuff</t>
  </si>
  <si>
    <t xml:space="preserve">5-6</t>
  </si>
  <si>
    <t xml:space="preserve">6-B13</t>
  </si>
  <si>
    <t xml:space="preserve">Ua13</t>
  </si>
  <si>
    <t xml:space="preserve">Unknown</t>
  </si>
  <si>
    <t xml:space="preserve">Russian Federation (European part)</t>
  </si>
  <si>
    <t xml:space="preserve">Ladoga/Onega</t>
  </si>
  <si>
    <t xml:space="preserve">Ryssland Ladoga-Onega</t>
  </si>
  <si>
    <t xml:space="preserve">Heidenstam</t>
  </si>
  <si>
    <t xml:space="preserve">Ryssland, Ladoga-Omega, 1886, v. Heidens Fam; Mont. Ex. 2682; UH. skådes</t>
  </si>
  <si>
    <t xml:space="preserve">13-13</t>
  </si>
  <si>
    <t xml:space="preserve">6-B14</t>
  </si>
  <si>
    <t xml:space="preserve">Ua14</t>
  </si>
  <si>
    <t xml:space="preserve">Dalarna</t>
  </si>
  <si>
    <t xml:space="preserve">Dalarna ?</t>
  </si>
  <si>
    <t xml:space="preserve">Wegelin</t>
  </si>
  <si>
    <t xml:space="preserve">S1</t>
  </si>
  <si>
    <t xml:space="preserve">white flakey</t>
  </si>
  <si>
    <t xml:space="preserve">15-B86</t>
  </si>
  <si>
    <t xml:space="preserve">Bear_post80s_caries</t>
  </si>
  <si>
    <t xml:space="preserve">Krokom</t>
  </si>
  <si>
    <t xml:space="preserve">Tuvattnet</t>
  </si>
  <si>
    <t xml:space="preserve">Tuvattnet (c:a 80 km N Östersund), Jämtland</t>
  </si>
  <si>
    <t xml:space="preserve">Police - Östersund</t>
  </si>
  <si>
    <t xml:space="preserve">Complete, unmounted skeleton</t>
  </si>
  <si>
    <t xml:space="preserve">caries</t>
  </si>
  <si>
    <t xml:space="preserve">29.08.2018</t>
  </si>
  <si>
    <t xml:space="preserve">ask Thijs</t>
  </si>
  <si>
    <t xml:space="preserve">very little, suspect mostly glue. Possibly caries. Photo taken</t>
  </si>
  <si>
    <t xml:space="preserve">11-7</t>
  </si>
  <si>
    <t xml:space="preserve">9-B34</t>
  </si>
  <si>
    <t xml:space="preserve">Sveg</t>
  </si>
  <si>
    <t xml:space="preserve">Förikalven</t>
  </si>
  <si>
    <t xml:space="preserve">Fyrkalven, NV om Lillhammaren, Hosätt</t>
  </si>
  <si>
    <t xml:space="preserve">Rylander, Roland</t>
  </si>
  <si>
    <t xml:space="preserve">White + brown</t>
  </si>
  <si>
    <t xml:space="preserve">brown + white stuff; caries skull</t>
  </si>
  <si>
    <t xml:space="preserve">3-12</t>
  </si>
  <si>
    <t xml:space="preserve">11-B47</t>
  </si>
  <si>
    <t xml:space="preserve">Härjedalen</t>
  </si>
  <si>
    <t xml:space="preserve">Rannsundet, 5 km , 1 km NE</t>
  </si>
  <si>
    <t xml:space="preserve">5 km efter skogsbilväg Ransundet [sic] - Råndalen [sic] och c:a 1 km rakt NE riktning</t>
  </si>
  <si>
    <t xml:space="preserve">Persson, Karl</t>
  </si>
  <si>
    <t xml:space="preserve">Black from caries holes</t>
  </si>
  <si>
    <t xml:space="preserve">2 caries holes in lower jaw molars, black stuff</t>
  </si>
  <si>
    <t xml:space="preserve">1-9</t>
  </si>
  <si>
    <t xml:space="preserve">11-B51</t>
  </si>
  <si>
    <t xml:space="preserve">Lillhärdal, Olingskog, 15km W</t>
  </si>
  <si>
    <t xml:space="preserve">15 km V. Olingskog, Älvdalen-Lillhärdal</t>
  </si>
  <si>
    <t xml:space="preserve">Police - Sveg</t>
  </si>
  <si>
    <t xml:space="preserve">30.08.2018</t>
  </si>
  <si>
    <t xml:space="preserve">caries from 2 teeth</t>
  </si>
  <si>
    <t xml:space="preserve">5-13</t>
  </si>
  <si>
    <t xml:space="preserve">18-B110</t>
  </si>
  <si>
    <t xml:space="preserve">Kråkberg</t>
  </si>
  <si>
    <t xml:space="preserve">Kråkberg, Dalarna (14E3g)</t>
  </si>
  <si>
    <t xml:space="preserve">Police - Mora</t>
  </si>
  <si>
    <t xml:space="preserve">Partial skeleton with cranium</t>
  </si>
  <si>
    <t xml:space="preserve">possible caries</t>
  </si>
  <si>
    <t xml:space="preserve">07.11.2018</t>
  </si>
  <si>
    <t xml:space="preserve">black, possible caries</t>
  </si>
  <si>
    <t xml:space="preserve">6-12</t>
  </si>
  <si>
    <t xml:space="preserve">19-B115</t>
  </si>
  <si>
    <t xml:space="preserve">Black + tooth fragment</t>
  </si>
  <si>
    <t xml:space="preserve">tooth piece</t>
  </si>
  <si>
    <t xml:space="preserve">13-2</t>
  </si>
  <si>
    <t xml:space="preserve">12-B57</t>
  </si>
  <si>
    <t xml:space="preserve">white flaky stuff; caries skull</t>
  </si>
  <si>
    <t xml:space="preserve">4-8</t>
  </si>
  <si>
    <t xml:space="preserve">12-B58</t>
  </si>
  <si>
    <t xml:space="preserve">Sveg, 15km S</t>
  </si>
  <si>
    <t xml:space="preserve">15 km S. Sveg</t>
  </si>
  <si>
    <t xml:space="preserve">Black and white fragments (tooth)</t>
  </si>
  <si>
    <t xml:space="preserve">black stuff from carie + brown stuff</t>
  </si>
  <si>
    <t xml:space="preserve">17-B102</t>
  </si>
  <si>
    <t xml:space="preserve">Ytterberg, Norrgårdskojan</t>
  </si>
  <si>
    <t xml:space="preserve">Norrgårdskojan, Ytterberg, Jämtland (16E6g)</t>
  </si>
  <si>
    <t xml:space="preserve">carie</t>
  </si>
  <si>
    <t xml:space="preserve">1-3</t>
  </si>
  <si>
    <t xml:space="preserve">10-B35</t>
  </si>
  <si>
    <t xml:space="preserve">Bear_post80s_healthy</t>
  </si>
  <si>
    <t xml:space="preserve">Rättvik</t>
  </si>
  <si>
    <t xml:space="preserve">Storejen, 5km E</t>
  </si>
  <si>
    <t xml:space="preserve">5 km E. Storejen, O/V 7208, N/S 1203</t>
  </si>
  <si>
    <t xml:space="preserve">Larsson, Astor</t>
  </si>
  <si>
    <t xml:space="preserve">mostly brown stuff</t>
  </si>
  <si>
    <t xml:space="preserve">8-6</t>
  </si>
  <si>
    <t xml:space="preserve">10-B37</t>
  </si>
  <si>
    <t xml:space="preserve">Älvdalen</t>
  </si>
  <si>
    <t xml:space="preserve">Stortjärnhållan</t>
  </si>
  <si>
    <t xml:space="preserve">Stortjärnhållan, 1.5 mil W Särna</t>
  </si>
  <si>
    <t xml:space="preserve">Persson, Harry</t>
  </si>
  <si>
    <t xml:space="preserve">Yellowish waxy stuff</t>
  </si>
  <si>
    <t xml:space="preserve">stuff from a canine, maybe just tooth?</t>
  </si>
  <si>
    <t xml:space="preserve">9-B26</t>
  </si>
  <si>
    <t xml:space="preserve">Navarnäsberget</t>
  </si>
  <si>
    <t xml:space="preserve">Navarnäsberget, 3 mil Norr Älvdalen. Två km norr kors. Navardalsväg-Mårdbleksväg.</t>
  </si>
  <si>
    <t xml:space="preserve">white flaky stuff + brown stuff</t>
  </si>
  <si>
    <t xml:space="preserve">5-15</t>
  </si>
  <si>
    <t xml:space="preserve">9-B28</t>
  </si>
  <si>
    <t xml:space="preserve">,</t>
  </si>
  <si>
    <t xml:space="preserve">Lule Lappmark</t>
  </si>
  <si>
    <t xml:space="preserve">Jokkmokk</t>
  </si>
  <si>
    <t xml:space="preserve">Jekelberget (Lekelvare), South of</t>
  </si>
  <si>
    <t xml:space="preserve">Söder om Lekelberget, mellan Laddonsjön och Parkijaure</t>
  </si>
  <si>
    <t xml:space="preserve">Police - Boden</t>
  </si>
  <si>
    <t xml:space="preserve">Brown (mostly)</t>
  </si>
  <si>
    <t xml:space="preserve">mostly brown stuff, bit of white</t>
  </si>
  <si>
    <t xml:space="preserve">10-B40</t>
  </si>
  <si>
    <t xml:space="preserve">Torne Lappmark</t>
  </si>
  <si>
    <t xml:space="preserve">Rautojaure</t>
  </si>
  <si>
    <t xml:space="preserve">Sjön Rautujaure, c:a 20 km rakt österut från Rensjön (3 mil N om Kiruna)</t>
  </si>
  <si>
    <t xml:space="preserve">Holmberg, Krsiter</t>
  </si>
  <si>
    <t xml:space="preserve">White-ish I think</t>
  </si>
  <si>
    <t xml:space="preserve">very little stuff</t>
  </si>
  <si>
    <t xml:space="preserve">12-6</t>
  </si>
  <si>
    <t xml:space="preserve">9-B32</t>
  </si>
  <si>
    <t xml:space="preserve">Ångermanland</t>
  </si>
  <si>
    <t xml:space="preserve">Röström</t>
  </si>
  <si>
    <t xml:space="preserve">Inlandsbanan vid km-stolpe 171.000. Norr om Hoting, Röström</t>
  </si>
  <si>
    <t xml:space="preserve">Police</t>
  </si>
  <si>
    <t xml:space="preserve">white + brown stuff</t>
  </si>
  <si>
    <t xml:space="preserve">1-10</t>
  </si>
  <si>
    <t xml:space="preserve">10-B42</t>
  </si>
  <si>
    <t xml:space="preserve">Inlandsbanan vid km-stolpe 171.000. Norr om Hoting, Röström.</t>
  </si>
  <si>
    <t xml:space="preserve">6-15</t>
  </si>
  <si>
    <t xml:space="preserve">11-B49</t>
  </si>
  <si>
    <t xml:space="preserve">Norra Skärvången</t>
  </si>
  <si>
    <t xml:space="preserve">Norra Skärvången, Fölling förs., Krokom kom., Jämtland</t>
  </si>
  <si>
    <t xml:space="preserve">Hemmingsson, Håkan</t>
  </si>
  <si>
    <t xml:space="preserve">not much, white flaky stuff</t>
  </si>
  <si>
    <t xml:space="preserve">3-11</t>
  </si>
  <si>
    <t xml:space="preserve">15-B90</t>
  </si>
  <si>
    <t xml:space="preserve">Granberget, Pärlmyrflon</t>
  </si>
  <si>
    <t xml:space="preserve">Tåsjö, Granberget, Pärlmyrflon, 1 km S</t>
  </si>
  <si>
    <t xml:space="preserve">white + black stuff, enamel fragment</t>
  </si>
  <si>
    <t xml:space="preserve">11-3</t>
  </si>
  <si>
    <t xml:space="preserve">a</t>
  </si>
  <si>
    <t xml:space="preserve">18-B109</t>
  </si>
  <si>
    <t xml:space="preserve">Strömsund, 15 km nord; rv 45</t>
  </si>
  <si>
    <t xml:space="preserve">Strömsund, 15 km N, Rv 45</t>
  </si>
  <si>
    <t xml:space="preserve">Police - Strömsund</t>
  </si>
  <si>
    <t xml:space="preserve">brownish stuff</t>
  </si>
  <si>
    <t xml:space="preserve">5-11</t>
  </si>
  <si>
    <t xml:space="preserve">14-B75</t>
  </si>
  <si>
    <t xml:space="preserve">Harrsjön</t>
  </si>
  <si>
    <t xml:space="preserve">Harrsjön, Strömsunds kommun</t>
  </si>
  <si>
    <t xml:space="preserve">White and brown</t>
  </si>
  <si>
    <t xml:space="preserve">from root of separate tooth (white + brown)</t>
  </si>
  <si>
    <t xml:space="preserve">15-5</t>
  </si>
  <si>
    <t xml:space="preserve">14-B77</t>
  </si>
  <si>
    <t xml:space="preserve">Stor-Gillersåsen</t>
  </si>
  <si>
    <t xml:space="preserve">2 mil S. Lillhärdal, Stor Gillersåsen</t>
  </si>
  <si>
    <t xml:space="preserve">white, flaky stuff</t>
  </si>
  <si>
    <t xml:space="preserve">2-7</t>
  </si>
  <si>
    <t xml:space="preserve">14-B83</t>
  </si>
  <si>
    <t xml:space="preserve">Rättvik, Boda-Bingsjö</t>
  </si>
  <si>
    <t xml:space="preserve">Bingsjö - Boda Kyrkby (Rättviks kommun)</t>
  </si>
  <si>
    <t xml:space="preserve">Pettersson, L</t>
  </si>
  <si>
    <t xml:space="preserve">tooth wear (caries?)</t>
  </si>
  <si>
    <t xml:space="preserve">Brown/white</t>
  </si>
  <si>
    <t xml:space="preserve">7-12</t>
  </si>
  <si>
    <t xml:space="preserve">14-B84</t>
  </si>
  <si>
    <t xml:space="preserve">Teune</t>
  </si>
  <si>
    <t xml:space="preserve">Ca 10 km NO Seitvare vid Teune</t>
  </si>
  <si>
    <t xml:space="preserve">Franzen, Robert</t>
  </si>
  <si>
    <t xml:space="preserve">white flaky stuff, brown stuff</t>
  </si>
  <si>
    <t xml:space="preserve">8-13</t>
  </si>
  <si>
    <t xml:space="preserve">19-B117</t>
  </si>
  <si>
    <t xml:space="preserve">Bingsjö</t>
  </si>
  <si>
    <t xml:space="preserve">Dalstuga</t>
  </si>
  <si>
    <t xml:space="preserve">2 km väster Bingsjö, Dalstuga</t>
  </si>
  <si>
    <t xml:space="preserve">no info, white stuff</t>
  </si>
  <si>
    <t xml:space="preserve">14-3</t>
  </si>
  <si>
    <t xml:space="preserve">12-B62</t>
  </si>
  <si>
    <t xml:space="preserve">Kåbdalis, 5 km South of</t>
  </si>
  <si>
    <t xml:space="preserve">5 km S. om Kåbdalis, Rv 343.</t>
  </si>
  <si>
    <t xml:space="preserve">Police - Jokkmokk</t>
  </si>
  <si>
    <t xml:space="preserve">Complete, mounted skeleton</t>
  </si>
  <si>
    <t xml:space="preserve">white stuff, all teeth, could be glue though (molars sort of glued over?)</t>
  </si>
  <si>
    <t xml:space="preserve">9-13</t>
  </si>
  <si>
    <t xml:space="preserve">11-B53</t>
  </si>
  <si>
    <t xml:space="preserve">1-15</t>
  </si>
  <si>
    <t xml:space="preserve">12-B55</t>
  </si>
  <si>
    <t xml:space="preserve">Malung</t>
  </si>
  <si>
    <t xml:space="preserve">Gravberget</t>
  </si>
  <si>
    <t xml:space="preserve">Gravberget fäbod, cirka 15 km nordväst Malungs samhälle.</t>
  </si>
  <si>
    <t xml:space="preserve">Swedish Museum of Natural History, Department of Vertebrate Zoology</t>
  </si>
  <si>
    <t xml:space="preserve">white stuff (not much), I think some glue got in there</t>
  </si>
  <si>
    <t xml:space="preserve">4-5</t>
  </si>
  <si>
    <t xml:space="preserve">15-B89</t>
  </si>
  <si>
    <t xml:space="preserve">Hoting, 5 km W, v343</t>
  </si>
  <si>
    <t xml:space="preserve">V 343, c:a 4,9 km Söder Lv 998, Strömsund, Jämtlands län</t>
  </si>
  <si>
    <t xml:space="preserve">white + black stuff</t>
  </si>
  <si>
    <t xml:space="preserve">5-8</t>
  </si>
  <si>
    <t xml:space="preserve">15-B91</t>
  </si>
  <si>
    <t xml:space="preserve">Hykjeberget</t>
  </si>
  <si>
    <t xml:space="preserve">Hykjeberget 1,5 mil N Älvdalen</t>
  </si>
  <si>
    <t xml:space="preserve">almost nothing, a bit of tooth</t>
  </si>
  <si>
    <t xml:space="preserve">16-B96</t>
  </si>
  <si>
    <t xml:space="preserve">Klövsjö</t>
  </si>
  <si>
    <t xml:space="preserve">Klövsjö, Jämtland</t>
  </si>
  <si>
    <t xml:space="preserve">very little, white stuff</t>
  </si>
  <si>
    <t xml:space="preserve">9-10</t>
  </si>
  <si>
    <t xml:space="preserve">16-B97</t>
  </si>
  <si>
    <t xml:space="preserve">Linsell-Hede,Sånfjället</t>
  </si>
  <si>
    <t xml:space="preserve">brown stuff</t>
  </si>
  <si>
    <t xml:space="preserve">9-11</t>
  </si>
  <si>
    <t xml:space="preserve">16-B98</t>
  </si>
  <si>
    <t xml:space="preserve">Älvsdalen</t>
  </si>
  <si>
    <t xml:space="preserve">Floj</t>
  </si>
  <si>
    <t xml:space="preserve">Floj fäbod, ca 20 km W Åsensby, Dalarna</t>
  </si>
  <si>
    <t xml:space="preserve">Brown with white fragments (tooth)</t>
  </si>
  <si>
    <t xml:space="preserve">bit of white stuff, lots of brown stuff</t>
  </si>
  <si>
    <t xml:space="preserve">10-11</t>
  </si>
  <si>
    <t xml:space="preserve">13-B65</t>
  </si>
  <si>
    <t xml:space="preserve">Hälsingland</t>
  </si>
  <si>
    <t xml:space="preserve">Bursjöberget</t>
  </si>
  <si>
    <t xml:space="preserve">Bursjöberget, Stavsätra, Järvsö</t>
  </si>
  <si>
    <t xml:space="preserve">white stuff</t>
  </si>
  <si>
    <t xml:space="preserve">13-12</t>
  </si>
  <si>
    <t xml:space="preserve">13-B67</t>
  </si>
  <si>
    <t xml:space="preserve">brown + white stuff from lower molars</t>
  </si>
  <si>
    <t xml:space="preserve">13-B69</t>
  </si>
  <si>
    <t xml:space="preserve">Orsa finnmark, Råberg</t>
  </si>
  <si>
    <t xml:space="preserve">Noppikoski, Råberg, Dalarna</t>
  </si>
  <si>
    <t xml:space="preserve">very little white stuff</t>
  </si>
  <si>
    <t xml:space="preserve">15-14</t>
  </si>
  <si>
    <t xml:space="preserve">13-B71</t>
  </si>
  <si>
    <t xml:space="preserve">Bössbo, 1.5 km W</t>
  </si>
  <si>
    <t xml:space="preserve">Dalarna, Älvdalen, Bössbo 1,5 km V</t>
  </si>
  <si>
    <t xml:space="preserve">Petterson, Lennart</t>
  </si>
  <si>
    <t xml:space="preserve">white + black stuff, all teeth</t>
  </si>
  <si>
    <t xml:space="preserve">13-B74</t>
  </si>
  <si>
    <t xml:space="preserve">Rannsundsvålen</t>
  </si>
  <si>
    <t xml:space="preserve">Hede, Ransundsvålen</t>
  </si>
  <si>
    <t xml:space="preserve">Persson, Lennart</t>
  </si>
  <si>
    <t xml:space="preserve">3-1</t>
  </si>
  <si>
    <t xml:space="preserve">21-B131</t>
  </si>
  <si>
    <t xml:space="preserve">very little white sutff, not sure if worth sequencing</t>
  </si>
  <si>
    <t xml:space="preserve">9-B25</t>
  </si>
  <si>
    <t xml:space="preserve">Rymman</t>
  </si>
  <si>
    <t xml:space="preserve">Dalarna, Älvdalen, Våmhus s:n, Rymån.</t>
  </si>
  <si>
    <t xml:space="preserve">adv. male; Rymän, Vårmhus sin älvdalen 22.10.1963; Landfisk i Orsa</t>
  </si>
  <si>
    <t xml:space="preserve">White brown</t>
  </si>
  <si>
    <t xml:space="preserve">Photos taken. Sample taken from caries hole on right upper jaw M2</t>
  </si>
  <si>
    <t xml:space="preserve">4-14</t>
  </si>
  <si>
    <t xml:space="preserve">9-B31</t>
  </si>
  <si>
    <t xml:space="preserve">Flyberg, 10 km N</t>
  </si>
  <si>
    <t xml:space="preserve">Jämtland, Frostviken, 1 mil N Flyberg</t>
  </si>
  <si>
    <t xml:space="preserve">1 mil N om Flyberg, Frostviken; jte (?) 25.05.1942 H. Hedman</t>
  </si>
  <si>
    <t xml:space="preserve">Sampled from within a carie hole on lower jaw, right side, M2. Photo taken</t>
  </si>
  <si>
    <t xml:space="preserve">15-9</t>
  </si>
  <si>
    <t xml:space="preserve">10-B41</t>
  </si>
  <si>
    <t xml:space="preserve">Subadult</t>
  </si>
  <si>
    <t xml:space="preserve">Åsele Lappmark</t>
  </si>
  <si>
    <t xml:space="preserve">Blaikliden</t>
  </si>
  <si>
    <t xml:space="preserve">Vilhelmina, 17 km norr Blaikliden</t>
  </si>
  <si>
    <t xml:space="preserve">17 km N. Blaikliden, Vilhelmina 4-11-1948, Landsfisk. Vilhelmina</t>
  </si>
  <si>
    <t xml:space="preserve">Looked like ind had caries, samples mostly from the tooth hole; photos taken</t>
  </si>
  <si>
    <t xml:space="preserve">5-14</t>
  </si>
  <si>
    <t xml:space="preserve">11-B48</t>
  </si>
  <si>
    <t xml:space="preserve">Frostviken</t>
  </si>
  <si>
    <t xml:space="preserve">Jämtland, Frostviken</t>
  </si>
  <si>
    <t xml:space="preserve">female</t>
  </si>
  <si>
    <t xml:space="preserve">sampled caries hole, photos taken</t>
  </si>
  <si>
    <t xml:space="preserve">2-10</t>
  </si>
  <si>
    <t xml:space="preserve">14-B80</t>
  </si>
  <si>
    <t xml:space="preserve">Gäddede</t>
  </si>
  <si>
    <t xml:space="preserve">Jämtland, Jäddede</t>
  </si>
  <si>
    <t xml:space="preserve">Lindström, Axel, (Fma?)</t>
  </si>
  <si>
    <t xml:space="preserve">From Axel Lindsmom</t>
  </si>
  <si>
    <t xml:space="preserve">Lower jaw caries between M1+M2</t>
  </si>
  <si>
    <t xml:space="preserve">5-10</t>
  </si>
  <si>
    <t xml:space="preserve">12-B56</t>
  </si>
  <si>
    <t xml:space="preserve">Gällivare</t>
  </si>
  <si>
    <t xml:space="preserve">Gällivare (s:n)</t>
  </si>
  <si>
    <t xml:space="preserve">Lappland, Gällivare Landsf. Distrikt</t>
  </si>
  <si>
    <t xml:space="preserve">Label only half</t>
  </si>
  <si>
    <t xml:space="preserve">Photos taken, collected from "hole" (carie?) on M2 left lower jaw</t>
  </si>
  <si>
    <t xml:space="preserve">3-7</t>
  </si>
  <si>
    <t xml:space="preserve">12-B59</t>
  </si>
  <si>
    <t xml:space="preserve">Västerbotten</t>
  </si>
  <si>
    <t xml:space="preserve">Storuman</t>
  </si>
  <si>
    <t xml:space="preserve">Lappland, Storuman</t>
  </si>
  <si>
    <t xml:space="preserve">Grundström, G.</t>
  </si>
  <si>
    <t xml:space="preserve">G. Grundström</t>
  </si>
  <si>
    <t xml:space="preserve">Massive caries lower jaw, signs of inflammation, right side btw M1+M2; sampled from within the hole, possible that some glue came along. Photos taken</t>
  </si>
  <si>
    <t xml:space="preserve">6-10</t>
  </si>
  <si>
    <t xml:space="preserve">17-B99</t>
  </si>
  <si>
    <t xml:space="preserve">Sampled predominately from the (carries) hole in the lower jaw, left side btw M2+M3</t>
  </si>
  <si>
    <t xml:space="preserve">1-13</t>
  </si>
  <si>
    <t xml:space="preserve">3-B8</t>
  </si>
  <si>
    <t xml:space="preserve">Two large caries in UJ M2+M3 both left and right sides, signs of inflammation; photo taken. A: white stuff between caries (both of them)</t>
  </si>
  <si>
    <t xml:space="preserve">8-B15</t>
  </si>
  <si>
    <t xml:space="preserve">Norrbotten;Kåitokvagga W</t>
  </si>
  <si>
    <t xml:space="preserve">NB. Kåitokvaggas fjälldal, västsidan</t>
  </si>
  <si>
    <t xml:space="preserve">Kåitdraggas (?) fjälldal (mountain valley?), Nb; female</t>
  </si>
  <si>
    <t xml:space="preserve">N2</t>
  </si>
  <si>
    <t xml:space="preserve">5-3</t>
  </si>
  <si>
    <t xml:space="preserve">8-B17</t>
  </si>
  <si>
    <t xml:space="preserve">Tschapina</t>
  </si>
  <si>
    <t xml:space="preserve">Kamtschtka, Tschapina</t>
  </si>
  <si>
    <t xml:space="preserve">Kamtschatka Tsdiapina 06 1921, Sten Bergman. SV Kamtchatka exp 1920-22, coord: 55N20 159E30</t>
  </si>
  <si>
    <t xml:space="preserve">7-5</t>
  </si>
  <si>
    <t xml:space="preserve">10-B36</t>
  </si>
  <si>
    <t xml:space="preserve">Hede</t>
  </si>
  <si>
    <t xml:space="preserve">Hede, Harjedalen ank. 8.6.1943; Landsfisk i Hede</t>
  </si>
  <si>
    <t xml:space="preserve">8-B18</t>
  </si>
  <si>
    <t xml:space="preserve">Sovjet, Kamtschatka, Tschapina (J)</t>
  </si>
  <si>
    <t xml:space="preserve">Kamtschatka, Tschapina 2.7.1921, Sten Bergman.</t>
  </si>
  <si>
    <t xml:space="preserve">10-7</t>
  </si>
  <si>
    <t xml:space="preserve">8-B19</t>
  </si>
  <si>
    <t xml:space="preserve">Kamtchatka, Listvenitschnija Bay</t>
  </si>
  <si>
    <t xml:space="preserve">Kamtschatka Listvenitschnaja Bay, 10.6.1922 Sten Bergman</t>
  </si>
  <si>
    <t xml:space="preserve">White fragments (tooth?) and brown</t>
  </si>
  <si>
    <t xml:space="preserve">11-8</t>
  </si>
  <si>
    <t xml:space="preserve">8-B20</t>
  </si>
  <si>
    <t xml:space="preserve">Espnäset - Skalsberget</t>
  </si>
  <si>
    <t xml:space="preserve">12-9</t>
  </si>
  <si>
    <t xml:space="preserve">8-B21</t>
  </si>
  <si>
    <t xml:space="preserve">Gäddede, Gussvattnet</t>
  </si>
  <si>
    <t xml:space="preserve">Jämtland, Frostviken sn, Gussvattnet</t>
  </si>
  <si>
    <t xml:space="preserve">Gussarattnet Frosfriken sik Jänith l. 25.4.1967. Slakterifören.</t>
  </si>
  <si>
    <t xml:space="preserve">White stuff</t>
  </si>
  <si>
    <t xml:space="preserve">13-10</t>
  </si>
  <si>
    <t xml:space="preserve">8-B22</t>
  </si>
  <si>
    <t xml:space="preserve">No information</t>
  </si>
  <si>
    <t xml:space="preserve">-</t>
  </si>
  <si>
    <t xml:space="preserve">male; Landfisk i Arjeploges disim.</t>
  </si>
  <si>
    <t xml:space="preserve">14-11</t>
  </si>
  <si>
    <t xml:space="preserve">8-B23</t>
  </si>
  <si>
    <t xml:space="preserve">Lycksele Lappmark</t>
  </si>
  <si>
    <t xml:space="preserve">Stensele</t>
  </si>
  <si>
    <t xml:space="preserve">Lappland, Stensele</t>
  </si>
  <si>
    <t xml:space="preserve">Stensele Ank. 14.5.1943; Landfiskalen (district police?) Stensele</t>
  </si>
  <si>
    <t xml:space="preserve">15-12</t>
  </si>
  <si>
    <t xml:space="preserve">8-B24</t>
  </si>
  <si>
    <t xml:space="preserve">5-1</t>
  </si>
  <si>
    <t xml:space="preserve">15-B85</t>
  </si>
  <si>
    <t xml:space="preserve">Kuril Islands</t>
  </si>
  <si>
    <t xml:space="preserve">Iturup</t>
  </si>
  <si>
    <t xml:space="preserve">Ön Yeterofa, Kurilerna</t>
  </si>
  <si>
    <t xml:space="preserve">Kranium av björn från on Yeterofn, Kurilerna, Sten Bergman</t>
  </si>
  <si>
    <t xml:space="preserve">10-6</t>
  </si>
  <si>
    <t xml:space="preserve">9-B27</t>
  </si>
  <si>
    <t xml:space="preserve">Mongolia</t>
  </si>
  <si>
    <t xml:space="preserve">Mongoliet</t>
  </si>
  <si>
    <t xml:space="preserve">Andersson</t>
  </si>
  <si>
    <t xml:space="preserve">male; Andersson; </t>
  </si>
  <si>
    <t xml:space="preserve">dental calculus, tiny sample</t>
  </si>
  <si>
    <t xml:space="preserve">7-1</t>
  </si>
  <si>
    <t xml:space="preserve">69 and 67 may have been switched during fill-in step (so when sequencing should be able to ID from barcodes)</t>
  </si>
  <si>
    <t xml:space="preserve">9-B29</t>
  </si>
  <si>
    <t xml:space="preserve">Stora Sjöfallet</t>
  </si>
  <si>
    <t xml:space="preserve">Von Rosen, E</t>
  </si>
  <si>
    <t xml:space="preserve">Landbjörn Jbisus arctos Stora Sjöfalled, Gieve f von Rosem</t>
  </si>
  <si>
    <t xml:space="preserve">Brown flakey large flakes similar to some reindeer</t>
  </si>
  <si>
    <t xml:space="preserve">10-B38</t>
  </si>
  <si>
    <t xml:space="preserve">Lule lpm</t>
  </si>
  <si>
    <t xml:space="preserve">Hammarberg</t>
  </si>
  <si>
    <t xml:space="preserve">female; Lule lappmark Hammerberg.</t>
  </si>
  <si>
    <t xml:space="preserve">Too small sample, worth extracting?</t>
  </si>
  <si>
    <t xml:space="preserve">10-4</t>
  </si>
  <si>
    <t xml:space="preserve">10-B39</t>
  </si>
  <si>
    <t xml:space="preserve">Ej ännu koordinatsatt</t>
  </si>
  <si>
    <t xml:space="preserve">Kamtschatka, Tolbutselrik (Tolbutselril)</t>
  </si>
  <si>
    <t xml:space="preserve">Kamtschatka jui(juv?) 7.8.21 Sten Bergman</t>
  </si>
  <si>
    <t xml:space="preserve">11-5</t>
  </si>
  <si>
    <t xml:space="preserve">9-B33</t>
  </si>
  <si>
    <t xml:space="preserve">2-11</t>
  </si>
  <si>
    <t xml:space="preserve">10-B43</t>
  </si>
  <si>
    <t xml:space="preserve">Linsäll 30 km NW,Lillhärdal</t>
  </si>
  <si>
    <t xml:space="preserve">30 km NW Linsäll, Lillhärdal, Härjedalen</t>
  </si>
  <si>
    <t xml:space="preserve">Hittad död 30km NV. av Linaäll, Lillhardal; Härjed; ank. 16.10.1964</t>
  </si>
  <si>
    <t xml:space="preserve">10-B44</t>
  </si>
  <si>
    <t xml:space="preserve">Övertorneå</t>
  </si>
  <si>
    <t xml:space="preserve">Lampisenpää</t>
  </si>
  <si>
    <t xml:space="preserve">Lampisenpää, Juoksengi, Övertorneå kommun</t>
  </si>
  <si>
    <t xml:space="preserve">Police - Haparanda</t>
  </si>
  <si>
    <t xml:space="preserve">all molars, white stuff, very little</t>
  </si>
  <si>
    <t xml:space="preserve">11-B45</t>
  </si>
  <si>
    <t xml:space="preserve">Lövviksberget</t>
  </si>
  <si>
    <t xml:space="preserve">Lövvikens jaktvårdsområde. Strämsunds kommun. V. Hoting, Lövviksberget.</t>
  </si>
  <si>
    <t xml:space="preserve">molars (mostly), white stuff</t>
  </si>
  <si>
    <t xml:space="preserve">14-7</t>
  </si>
  <si>
    <t xml:space="preserve">11-B46</t>
  </si>
  <si>
    <t xml:space="preserve">Murjek</t>
  </si>
  <si>
    <t xml:space="preserve">Nb., Murjek</t>
  </si>
  <si>
    <t xml:space="preserve">Police - Gällivare</t>
  </si>
  <si>
    <t xml:space="preserve">Gällivare district, inlamnad av handsfiskalen</t>
  </si>
  <si>
    <t xml:space="preserve">N1</t>
  </si>
  <si>
    <t xml:space="preserve">15-8</t>
  </si>
  <si>
    <t xml:space="preserve">11-B50</t>
  </si>
  <si>
    <t xml:space="preserve">Svenstavik</t>
  </si>
  <si>
    <t xml:space="preserve">Police - Berg</t>
  </si>
  <si>
    <t xml:space="preserve">Landfiskalen: Bergsdt.</t>
  </si>
  <si>
    <t xml:space="preserve">Calculus</t>
  </si>
  <si>
    <t xml:space="preserve">4-12</t>
  </si>
  <si>
    <t xml:space="preserve">11-B52</t>
  </si>
  <si>
    <t xml:space="preserve">S4</t>
  </si>
  <si>
    <t xml:space="preserve">whitish stuff sampled</t>
  </si>
  <si>
    <t xml:space="preserve">6-14</t>
  </si>
  <si>
    <t xml:space="preserve">15-B88</t>
  </si>
  <si>
    <t xml:space="preserve">Ljusdal</t>
  </si>
  <si>
    <t xml:space="preserve">Oresjön</t>
  </si>
  <si>
    <t xml:space="preserve">Tandsjöborg, Digerberget, Oresjön</t>
  </si>
  <si>
    <t xml:space="preserve">Police - Ljusdal</t>
  </si>
  <si>
    <t xml:space="preserve">very little, white, all teeth</t>
  </si>
  <si>
    <t xml:space="preserve">10-2</t>
  </si>
  <si>
    <t xml:space="preserve">15-B94</t>
  </si>
  <si>
    <t xml:space="preserve">Mora</t>
  </si>
  <si>
    <t xml:space="preserve">Bösjövarden</t>
  </si>
  <si>
    <t xml:space="preserve">Bössjövarden</t>
  </si>
  <si>
    <t xml:space="preserve">male; början av 18 talet; Bössjövarden Wegelin (1864)</t>
  </si>
  <si>
    <t xml:space="preserve">White and black flecks</t>
  </si>
  <si>
    <t xml:space="preserve">Photos taken</t>
  </si>
  <si>
    <t xml:space="preserve">13-5</t>
  </si>
  <si>
    <t xml:space="preserve">13-B66</t>
  </si>
  <si>
    <t xml:space="preserve">Tuoljebäcken</t>
  </si>
  <si>
    <t xml:space="preserve">Lappland, Jokkmokks sn, Tuoljejokk, St. Lule älv</t>
  </si>
  <si>
    <t xml:space="preserve">Larsson, N. J G..</t>
  </si>
  <si>
    <t xml:space="preserve">Jokkmokk (?) 9 m; male; N.7.9. (?) Larsson</t>
  </si>
  <si>
    <t xml:space="preserve">14-5</t>
  </si>
  <si>
    <t xml:space="preserve">13-B68</t>
  </si>
  <si>
    <t xml:space="preserve">Överhogdal</t>
  </si>
  <si>
    <t xml:space="preserve">Bölsåsen</t>
  </si>
  <si>
    <t xml:space="preserve">Härjedalen, Börsåsen, Överhomdal</t>
  </si>
  <si>
    <t xml:space="preserve">male; Härjedalen, Börsåsen Överhomdal 6.9.1960 Landfiskalen</t>
  </si>
  <si>
    <t xml:space="preserve">upper jaw</t>
  </si>
  <si>
    <t xml:space="preserve">15-6</t>
  </si>
  <si>
    <t xml:space="preserve">13-B70</t>
  </si>
  <si>
    <t xml:space="preserve">Karelen</t>
  </si>
  <si>
    <t xml:space="preserve">Möller, P.</t>
  </si>
  <si>
    <t xml:space="preserve">Kareless (?) 1925; Kapten P. Möller</t>
  </si>
  <si>
    <t xml:space="preserve">7-14</t>
  </si>
  <si>
    <t xml:space="preserve">13-B72</t>
  </si>
  <si>
    <t xml:space="preserve">Remmen</t>
  </si>
  <si>
    <t xml:space="preserve">Härjedalen, 2.5 km öst Remmed (?); Svegs kommun, Lock, ljusdal (?)</t>
  </si>
  <si>
    <t xml:space="preserve">olsson, per</t>
  </si>
  <si>
    <t xml:space="preserve">Per. E. Olson</t>
  </si>
  <si>
    <t xml:space="preserve">1-7</t>
  </si>
  <si>
    <t xml:space="preserve">13-B73</t>
  </si>
  <si>
    <t xml:space="preserve">270 Wegelin</t>
  </si>
  <si>
    <t xml:space="preserve">2-8</t>
  </si>
  <si>
    <t xml:space="preserve">14-B76</t>
  </si>
  <si>
    <t xml:space="preserve">Kamtschatka, Listvenitschnaj-Bay</t>
  </si>
  <si>
    <t xml:space="preserve">Kamtschatka Middenhoff, Listvenitschnaja Bay jiv, Sten Bergmann</t>
  </si>
  <si>
    <t xml:space="preserve">Tooth fragments with brown</t>
  </si>
  <si>
    <t xml:space="preserve">1-6</t>
  </si>
  <si>
    <t xml:space="preserve">14-B78</t>
  </si>
  <si>
    <t xml:space="preserve">Iran, Islamic Republic of</t>
  </si>
  <si>
    <t xml:space="preserve">Mazandaran</t>
  </si>
  <si>
    <t xml:space="preserve">Mazandaran Province</t>
  </si>
  <si>
    <t xml:space="preserve">Persien, Mazanderan</t>
  </si>
  <si>
    <t xml:space="preserve">Bjurling, L.</t>
  </si>
  <si>
    <t xml:space="preserve">male; Marandaren, Persien. 1924 h. Bjurliry. Typ (upper jaw)</t>
  </si>
  <si>
    <t xml:space="preserve">3-8</t>
  </si>
  <si>
    <t xml:space="preserve">14-B79</t>
  </si>
  <si>
    <t xml:space="preserve">Fjäsko fäbod</t>
  </si>
  <si>
    <t xml:space="preserve">molars + canines, white stuff, orange glue (?) present on some teeth</t>
  </si>
  <si>
    <t xml:space="preserve">4-9</t>
  </si>
  <si>
    <t xml:space="preserve">12-B60</t>
  </si>
  <si>
    <t xml:space="preserve">Lule lappmark (Lappland?) Hammarsby</t>
  </si>
  <si>
    <t xml:space="preserve">7-11</t>
  </si>
  <si>
    <t xml:space="preserve">12-B61</t>
  </si>
  <si>
    <t xml:space="preserve">Lövvikens jaktvårdsområde. Strömsunds kommun. V. Hoting, Lövviksberget.</t>
  </si>
  <si>
    <t xml:space="preserve">from root of separate molar, brown film</t>
  </si>
  <si>
    <t xml:space="preserve">8-12</t>
  </si>
  <si>
    <t xml:space="preserve">12-B63</t>
  </si>
  <si>
    <t xml:space="preserve">Pajala,60 km N,Parkajoki</t>
  </si>
  <si>
    <t xml:space="preserve">Pajala, Lapp</t>
  </si>
  <si>
    <t xml:space="preserve">Pajala ank. 21.4.1966 Polisen I Payala</t>
  </si>
  <si>
    <t xml:space="preserve">White with possible tooth fragment</t>
  </si>
  <si>
    <t xml:space="preserve">10-14</t>
  </si>
  <si>
    <t xml:space="preserve">12-B64</t>
  </si>
  <si>
    <t xml:space="preserve">Risede, 3 km NW (Klumpdalen)</t>
  </si>
  <si>
    <t xml:space="preserve">Några km NV om Risede. Klumpdalen, Ströms sn.</t>
  </si>
  <si>
    <t xml:space="preserve">ad. Male 1970.04.29 Jmtl. Ströms sn. N. Risede; Polisen i Strömsund. Skjuten</t>
  </si>
  <si>
    <t xml:space="preserve">11-15</t>
  </si>
  <si>
    <t xml:space="preserve">16-B95</t>
  </si>
  <si>
    <t xml:space="preserve">Mora socken</t>
  </si>
  <si>
    <t xml:space="preserve">Dalarna, Mora socken</t>
  </si>
  <si>
    <t xml:space="preserve">Granlund, Jägmästare</t>
  </si>
  <si>
    <t xml:space="preserve">male; Mora sin, Dalarna, Skjuten 14.4.1963; Jäg mäst, Granlund; tot. längd 167; botel.u.te 25; öra 12; vilet 103 kg</t>
  </si>
  <si>
    <t xml:space="preserve">7-10</t>
  </si>
  <si>
    <t xml:space="preserve">17-B100</t>
  </si>
  <si>
    <t xml:space="preserve">very little, brown</t>
  </si>
  <si>
    <t xml:space="preserve">2-14</t>
  </si>
  <si>
    <t xml:space="preserve">11-B54</t>
  </si>
  <si>
    <t xml:space="preserve">Ragunda</t>
  </si>
  <si>
    <t xml:space="preserve">Tjäderbrännan</t>
  </si>
  <si>
    <t xml:space="preserve">Jämtland, Ragunda sn, Överbodarnes jaktv..ormpdem Tjäderbrännan</t>
  </si>
  <si>
    <t xml:space="preserve">Modin, Jan</t>
  </si>
  <si>
    <t xml:space="preserve">Brown bear UP</t>
  </si>
  <si>
    <t xml:space="preserve">2-15</t>
  </si>
  <si>
    <t xml:space="preserve">15-B87</t>
  </si>
  <si>
    <t xml:space="preserve">Värmland</t>
  </si>
  <si>
    <t xml:space="preserve">Värmland (province)</t>
  </si>
  <si>
    <t xml:space="preserve">Brunbjörn (brown bear)</t>
  </si>
  <si>
    <t xml:space="preserve">4-15</t>
  </si>
  <si>
    <t xml:space="preserve">18-B108</t>
  </si>
  <si>
    <t xml:space="preserve">Lule lappmark. Jägen Hammerberg</t>
  </si>
  <si>
    <t xml:space="preserve">12-13</t>
  </si>
  <si>
    <t xml:space="preserve">14-B82</t>
  </si>
  <si>
    <t xml:space="preserve">Vilhelmina, Vilhelmina (s:n)</t>
  </si>
  <si>
    <t xml:space="preserve">Vilhelmina sn</t>
  </si>
  <si>
    <t xml:space="preserve">male; Vilhelmina sin mars 1939; Landfisk i Vihelmina.</t>
  </si>
  <si>
    <t xml:space="preserve">Very little sample</t>
  </si>
  <si>
    <t xml:space="preserve">21-B130</t>
  </si>
  <si>
    <t xml:space="preserve">Sparman</t>
  </si>
  <si>
    <t xml:space="preserve">13-11</t>
  </si>
  <si>
    <t xml:space="preserve">5-B10</t>
  </si>
  <si>
    <t xml:space="preserve">Yeterofa, Kurilerna</t>
  </si>
  <si>
    <t xml:space="preserve">Kramium av björn från ön Yetesofm Jurilerna, Sten Bergman</t>
  </si>
  <si>
    <t xml:space="preserve">6-B11</t>
  </si>
  <si>
    <t xml:space="preserve">Bräcke</t>
  </si>
  <si>
    <t xml:space="preserve">Östbodarna</t>
  </si>
  <si>
    <t xml:space="preserve">Östbodarna, 4.5 km S om Grönvikens by i Bräcke</t>
  </si>
  <si>
    <t xml:space="preserve">Male 1970.07.29 Polisen I Bräcke Skjuten vid Skyddsjakt I Österbodarna, 4.5 km 50 m Grönvikensby Bräckekin. Jmtl.</t>
  </si>
  <si>
    <t xml:space="preserve">11-11</t>
  </si>
  <si>
    <t xml:space="preserve">6-B12</t>
  </si>
  <si>
    <t xml:space="preserve">Åsele lappmark</t>
  </si>
  <si>
    <t xml:space="preserve">Dorotea</t>
  </si>
  <si>
    <t xml:space="preserve">Avaträsk</t>
  </si>
  <si>
    <t xml:space="preserve">Lappland, Avaträsk, 1/2 mil ovanför Dorotea kyrkby.</t>
  </si>
  <si>
    <t xml:space="preserve">Strömer, Bo Witt</t>
  </si>
  <si>
    <t xml:space="preserve">male; Avatrask Strömer ... Vid Afoa trask 1/2 mil afranför Dorotea Ugrhoby 1915.</t>
  </si>
  <si>
    <t xml:space="preserve">N3</t>
  </si>
  <si>
    <t xml:space="preserve">Whitish stuff sampled</t>
  </si>
  <si>
    <t xml:space="preserve">12-12</t>
  </si>
  <si>
    <t xml:space="preserve">14-B81</t>
  </si>
  <si>
    <t xml:space="preserve">white stuff (not much), mostly upper jaw molars</t>
  </si>
  <si>
    <t xml:space="preserve">6-11</t>
  </si>
  <si>
    <t xml:space="preserve">15-B93</t>
  </si>
  <si>
    <t xml:space="preserve">Kiruna kommun</t>
  </si>
  <si>
    <t xml:space="preserve">Ounisjoki</t>
  </si>
  <si>
    <t xml:space="preserve">Mellan Ounisjkokki och Haukijärvi, Vittangi.</t>
  </si>
  <si>
    <t xml:space="preserve">very little! White</t>
  </si>
  <si>
    <t xml:space="preserve">6-13</t>
  </si>
  <si>
    <t xml:space="preserve">20-B122</t>
  </si>
  <si>
    <t xml:space="preserve">15-15</t>
  </si>
  <si>
    <t xml:space="preserve">8-B16</t>
  </si>
  <si>
    <t xml:space="preserve">232/264</t>
  </si>
  <si>
    <t xml:space="preserve">6-4</t>
  </si>
  <si>
    <t xml:space="preserve">15-B92</t>
  </si>
  <si>
    <t xml:space="preserve">EXCLUDE!</t>
  </si>
  <si>
    <t xml:space="preserve">Backe, 7km NE</t>
  </si>
  <si>
    <t xml:space="preserve">6-7 NO Backe, Lindströms tjärn</t>
  </si>
  <si>
    <t xml:space="preserve">Brown insect husks</t>
  </si>
  <si>
    <t xml:space="preserve">did not sample, but collected invertibrates/insects/bugs</t>
  </si>
  <si>
    <t xml:space="preserve">Insects, not calculus; excluded</t>
  </si>
  <si>
    <t xml:space="preserve">1-B1</t>
  </si>
  <si>
    <t xml:space="preserve">Has massive caries with signs inflammation. Sample(a) taken from lower jaw, right side from a piece that broke off of M2 and hel (?) glued-in M3. Photo taken</t>
  </si>
  <si>
    <t xml:space="preserve">2-B3</t>
  </si>
  <si>
    <t xml:space="preserve">Lillhärdal</t>
  </si>
  <si>
    <t xml:space="preserve">Härjedalen, Lillhärdal</t>
  </si>
  <si>
    <t xml:space="preserve">male; Landfisk i Sveg</t>
  </si>
  <si>
    <t xml:space="preserve">sampled dental calculus (normal teeth)</t>
  </si>
  <si>
    <t xml:space="preserve">3-4</t>
  </si>
  <si>
    <t xml:space="preserve">2-B5</t>
  </si>
  <si>
    <t xml:space="preserve">Västerbotten, Dorotea</t>
  </si>
  <si>
    <t xml:space="preserve">sampled whitish deposit, calculus?</t>
  </si>
  <si>
    <t xml:space="preserve">2-B4</t>
  </si>
  <si>
    <t xml:space="preserve">Excluded</t>
  </si>
  <si>
    <t xml:space="preserve">Sampled from caries hole, lower left M2 (no photo)</t>
  </si>
  <si>
    <t xml:space="preserve">Elute low quality on TapeStation, excluded from LP</t>
  </si>
  <si>
    <t xml:space="preserve">4-T4</t>
  </si>
  <si>
    <t xml:space="preserve">Tooth fraction (enamel)</t>
  </si>
  <si>
    <t xml:space="preserve">4-T5</t>
  </si>
  <si>
    <t xml:space="preserve">4-T6</t>
  </si>
  <si>
    <t xml:space="preserve">tooth fragment from carie</t>
  </si>
  <si>
    <t xml:space="preserve">Fraction of the M2 with caries</t>
  </si>
  <si>
    <t xml:space="preserve">lower jaw portion M2</t>
  </si>
  <si>
    <t xml:space="preserve">tooth fragment, enamel (bottom tooth + top tooth), photo taken</t>
  </si>
  <si>
    <t xml:space="preserve">tooth frags</t>
  </si>
  <si>
    <t xml:space="preserve">white tooth fragments put in aDNA lab in separate tube</t>
  </si>
  <si>
    <t xml:space="preserve">tooth enamel</t>
  </si>
  <si>
    <t xml:space="preserve">Edsbyn, 15km N Långbo</t>
  </si>
  <si>
    <t xml:space="preserve">Vibergstjärn, Ovanåkers kom., 12 km N Edsbyn, Långbo</t>
  </si>
  <si>
    <t xml:space="preserve">Hamra,5km NW</t>
  </si>
  <si>
    <t xml:space="preserve">Hamra besparingsskog, Dalarna. Ljusdals kommun, kartblad Voxna NV</t>
  </si>
  <si>
    <t xml:space="preserve">Karjek</t>
  </si>
  <si>
    <t xml:space="preserve">Söder Karjek (27H8g) 74360/15777, 1 mil N Kvikkjokk</t>
  </si>
  <si>
    <t xml:space="preserve">Länta, Jan Erik</t>
  </si>
  <si>
    <t xml:space="preserve">black/brown stuff, molars, some front teeth</t>
  </si>
  <si>
    <t xml:space="preserve">Bunkris</t>
  </si>
  <si>
    <t xml:space="preserve">SO om Bunkris i Älvdalen</t>
  </si>
  <si>
    <t xml:space="preserve">Söderberg, Arne</t>
  </si>
  <si>
    <t xml:space="preserve">all top jaw molars, mostly white stuff (plaster?)</t>
  </si>
  <si>
    <t xml:space="preserve">Bingsjö, 1 km NV</t>
  </si>
  <si>
    <t xml:space="preserve">Lv 889 / Lv294, I km NV Bingsjö. (14F2i) 676400/159400. Dalarna.</t>
  </si>
  <si>
    <t xml:space="preserve">Police - Falun</t>
  </si>
  <si>
    <t xml:space="preserve">no info, white stuff mostly (very little)</t>
  </si>
  <si>
    <t xml:space="preserve">brown + lots teeth</t>
  </si>
  <si>
    <t xml:space="preserve">Sörsjön</t>
  </si>
  <si>
    <t xml:space="preserve">Södra Fulufjället, Sörsjön, väg mot Morbäckssätern (15D2a). Enl. GPS 68134-13514.</t>
  </si>
  <si>
    <t xml:space="preserve">Police - Malung</t>
  </si>
  <si>
    <t xml:space="preserve">no info, green-grey stuff + tooth fragments</t>
  </si>
  <si>
    <t xml:space="preserve">Probably viewed and didn't sample</t>
  </si>
  <si>
    <t xml:space="preserve">Kaalasluspa</t>
  </si>
  <si>
    <t xml:space="preserve">Kalasluspa nära Kalixfors</t>
  </si>
  <si>
    <t xml:space="preserve">Fjellberg</t>
  </si>
  <si>
    <t xml:space="preserve">Pite Lappmark</t>
  </si>
  <si>
    <t xml:space="preserve">Arjeplog</t>
  </si>
  <si>
    <t xml:space="preserve">Sverige, Lappland, Arjeplog</t>
  </si>
  <si>
    <t xml:space="preserve">Hollander, R.</t>
  </si>
  <si>
    <t xml:space="preserve">Lappland, Jokkmokk</t>
  </si>
  <si>
    <t xml:space="preserve">Porjus</t>
  </si>
  <si>
    <t xml:space="preserve">Lappland, Porjus</t>
  </si>
  <si>
    <t xml:space="preserve">Wennberg, H.</t>
  </si>
  <si>
    <t xml:space="preserve">Norrbotten;Norråker</t>
  </si>
  <si>
    <t xml:space="preserve">Boström</t>
  </si>
  <si>
    <t xml:space="preserve">Sitojaure</t>
  </si>
  <si>
    <t xml:space="preserve">Lappland, Jokkmokks sn., Siitosjaure</t>
  </si>
  <si>
    <t xml:space="preserve">Ström, E.</t>
  </si>
  <si>
    <t xml:space="preserve">Lappland, Arvidsjaurs sn, Lillvargisträsk, Reunajokk</t>
  </si>
  <si>
    <t xml:space="preserve">Carlsson, N.</t>
  </si>
  <si>
    <t xml:space="preserve">Sorsele</t>
  </si>
  <si>
    <t xml:space="preserve">Lappaland, Sorsele</t>
  </si>
  <si>
    <t xml:space="preserve">Lundgren, B.</t>
  </si>
  <si>
    <t xml:space="preserve">Tjårok</t>
  </si>
  <si>
    <t xml:space="preserve">Lappland, 2.5 mil från Kvikkjokk, Tjåråk, v Kamajokk</t>
  </si>
  <si>
    <t xml:space="preserve">Eriksson?</t>
  </si>
  <si>
    <t xml:space="preserve">Svansele, 3 km SW</t>
  </si>
  <si>
    <t xml:space="preserve">Jämtland, Frostviken, 3 km SV of Svansele</t>
  </si>
  <si>
    <t xml:space="preserve">Rånddalen</t>
  </si>
  <si>
    <t xml:space="preserve">Härjedalen, Hede, Råndalen [sic]</t>
  </si>
  <si>
    <t xml:space="preserve">Sitojaure;S,Atmojokk</t>
  </si>
  <si>
    <t xml:space="preserve">Lappland, Abmojokk, S. Om Sitojaure, Jokkmokk</t>
  </si>
  <si>
    <t xml:space="preserve">Landsfiskalen i Jokkmokk</t>
  </si>
  <si>
    <t xml:space="preserve">Orsa</t>
  </si>
  <si>
    <t xml:space="preserve">Skäftberget</t>
  </si>
  <si>
    <t xml:space="preserve">Dalarna, Orsa, Skäftberg</t>
  </si>
  <si>
    <t xml:space="preserve">Rättviks kommun</t>
  </si>
  <si>
    <t xml:space="preserve">Lövåsen</t>
  </si>
  <si>
    <t xml:space="preserve">Dalarna, Lövåsen, Ore sn</t>
  </si>
  <si>
    <t xml:space="preserve">Bösjön, 3 km SV</t>
  </si>
  <si>
    <t xml:space="preserve">3 km SV Bösjön, Våmhus socken, Dalarna</t>
  </si>
  <si>
    <t xml:space="preserve">Landsfiskalen</t>
  </si>
  <si>
    <t xml:space="preserve">Jämtland, Frostviken distrikt</t>
  </si>
  <si>
    <t xml:space="preserve">Female?</t>
  </si>
  <si>
    <t xml:space="preserve">Glöte</t>
  </si>
  <si>
    <t xml:space="preserve">Härjedalen, Glöte</t>
  </si>
  <si>
    <t xml:space="preserve">Polisen, Sveg</t>
  </si>
  <si>
    <t xml:space="preserve">Särna Kronopark</t>
  </si>
  <si>
    <t xml:space="preserve">Dalarna, Idre- Särna. Särna kronopark</t>
  </si>
  <si>
    <t xml:space="preserve">Älvho, 4.5 km NW</t>
  </si>
  <si>
    <t xml:space="preserve">Hälsingland, Los socken, 4.5 km NV Älvho jvst.</t>
  </si>
  <si>
    <t xml:space="preserve">Persson, Alf</t>
  </si>
  <si>
    <t xml:space="preserve">Sierre</t>
  </si>
  <si>
    <t xml:space="preserve">Lappland, 20 km No Jokkmokk, Serri</t>
  </si>
  <si>
    <t xml:space="preserve">Edholm</t>
  </si>
  <si>
    <t xml:space="preserve">Ilbäckskojan, 1.5 km NE</t>
  </si>
  <si>
    <t xml:space="preserve">Härjedalen, Lillhärdal, ca 1 1/2 km NO Ilbäckskojan i Lillhärdals skog</t>
  </si>
  <si>
    <t xml:space="preserve">Edlund, K., polis</t>
  </si>
  <si>
    <t xml:space="preserve">Sånfjället</t>
  </si>
  <si>
    <t xml:space="preserve">Härjedalen, Sonfjället</t>
  </si>
  <si>
    <t xml:space="preserve">Lappland, Paittasjärvi</t>
  </si>
  <si>
    <t xml:space="preserve">Hangli och Sunna</t>
  </si>
  <si>
    <t xml:space="preserve">Lappland, Gällivare s:n</t>
  </si>
  <si>
    <t xml:space="preserve">Netherlands</t>
  </si>
  <si>
    <t xml:space="preserve">Amsterdam</t>
  </si>
  <si>
    <t xml:space="preserve">Weber</t>
  </si>
  <si>
    <t xml:space="preserve">Umedalen</t>
  </si>
  <si>
    <t xml:space="preserve">UmedalenKOLLA ort el dal?</t>
  </si>
  <si>
    <t xml:space="preserve">Lappland, Kaalasluspa nära Kalixfors, 67.45 N 20.10 E</t>
  </si>
  <si>
    <t xml:space="preserve">Sorsele(s:n);Borgbaken</t>
  </si>
  <si>
    <t xml:space="preserve">Lappland, Sorsele, Borgaken</t>
  </si>
  <si>
    <t xml:space="preserve">Burman, E</t>
  </si>
  <si>
    <t xml:space="preserve">Falck</t>
  </si>
  <si>
    <t xml:space="preserve">Male?</t>
  </si>
  <si>
    <t xml:space="preserve">Jemtland</t>
  </si>
  <si>
    <t xml:space="preserve">Burman</t>
  </si>
  <si>
    <t xml:space="preserve">Cederström, GC</t>
  </si>
  <si>
    <t xml:space="preserve">Sverige</t>
  </si>
  <si>
    <t xml:space="preserve">Sverige (?)</t>
  </si>
  <si>
    <t xml:space="preserve">Gazelles</t>
  </si>
  <si>
    <t xml:space="preserve">Öappland, Kalasluspa nära Kalixfors</t>
  </si>
  <si>
    <t xml:space="preserve">Fjällberg</t>
  </si>
  <si>
    <t xml:space="preserve">Arjeplogs kommun</t>
  </si>
  <si>
    <t xml:space="preserve">Vuoggatjålme; fjällstuga, 2.5 km</t>
  </si>
  <si>
    <t xml:space="preserve">Pite lappmark, 2.5 km fr. Vuogatjolme fjällstuga</t>
  </si>
  <si>
    <t xml:space="preserve">Grönlund</t>
  </si>
  <si>
    <t xml:space="preserve">Gästrikland</t>
  </si>
  <si>
    <t xml:space="preserve">Gävle kommun</t>
  </si>
  <si>
    <t xml:space="preserve">Nordansjö</t>
  </si>
  <si>
    <t xml:space="preserve">Gästrikland, Hedesunda sn., Nordansjö</t>
  </si>
  <si>
    <t xml:space="preserve">Östergötland</t>
  </si>
  <si>
    <t xml:space="preserve">Linköpings kommun</t>
  </si>
  <si>
    <t xml:space="preserve">Sturefors</t>
  </si>
  <si>
    <t xml:space="preserve">Bielke</t>
  </si>
  <si>
    <t xml:space="preserve">Lule lappmark</t>
  </si>
  <si>
    <t xml:space="preserve">Vuollak</t>
  </si>
  <si>
    <t xml:space="preserve">Vuollak 1.5 mil Norr om N. Bergnäs i Pite älvdal</t>
  </si>
  <si>
    <t xml:space="preserve">Bergman</t>
  </si>
  <si>
    <t xml:space="preserve">Japan</t>
  </si>
  <si>
    <t xml:space="preserve">Hokkaido</t>
  </si>
  <si>
    <t xml:space="preserve">Nisibetu, Bekkai</t>
  </si>
  <si>
    <t xml:space="preserve">Japan, Hokkaido, Nisibetu, Bekkai, near Nemuro</t>
  </si>
  <si>
    <t xml:space="preserve">China</t>
  </si>
  <si>
    <t xml:space="preserve">Gansu</t>
  </si>
  <si>
    <t xml:space="preserve">Min Shan</t>
  </si>
  <si>
    <t xml:space="preserve">Kina, S.V. Kansu, Min Shan Mounts. Min Shan(mt)</t>
  </si>
  <si>
    <t xml:space="preserve">Sjölander, David</t>
  </si>
  <si>
    <t xml:space="preserve">Bolshoy Kavkaz</t>
  </si>
  <si>
    <t xml:space="preserve">Kaukasus</t>
  </si>
  <si>
    <t xml:space="preserve">Schlüter</t>
  </si>
  <si>
    <t xml:space="preserve">Arjeplog, Lappland</t>
  </si>
  <si>
    <t xml:space="preserve">No info</t>
  </si>
  <si>
    <t xml:space="preserve">Lillhärdal; Jycklas-Bergvallens fäbod</t>
  </si>
  <si>
    <t xml:space="preserve">Härjedalen, Lillhärdal. Skjuten 2 km Jucklas-Bergsvallens fäbod</t>
  </si>
  <si>
    <t xml:space="preserve">Dalarna, Orsa</t>
  </si>
  <si>
    <t xml:space="preserve">Alfta</t>
  </si>
  <si>
    <t xml:space="preserve">Andersson, Olov Einar</t>
  </si>
  <si>
    <t xml:space="preserve">Petropavlovsk</t>
  </si>
  <si>
    <t xml:space="preserve">Kamtschtaka, Petropavlosk</t>
  </si>
  <si>
    <t xml:space="preserve">Ryssland. Död på Gröna Lund,, Djurgården, Stockholm</t>
  </si>
  <si>
    <t xml:space="preserve">Inköpt i Krimstadt. Död på Skansen.</t>
  </si>
  <si>
    <t xml:space="preserve">Uppland</t>
  </si>
  <si>
    <t xml:space="preserve">Stockholm, Skansen</t>
  </si>
  <si>
    <t xml:space="preserve">Kvikkjokk, Tarradalen</t>
  </si>
  <si>
    <t xml:space="preserve">Lappland, Kvikkjokk</t>
  </si>
  <si>
    <t xml:space="preserve">Dahlberg, A</t>
  </si>
  <si>
    <t xml:space="preserve">North America</t>
  </si>
  <si>
    <t xml:space="preserve">Tullpolisen</t>
  </si>
  <si>
    <t xml:space="preserve">Sorsele, Vb</t>
  </si>
  <si>
    <t xml:space="preserve">Ön Yeterofu, Kurilerna</t>
  </si>
  <si>
    <t xml:space="preserve">Södermanland</t>
  </si>
  <si>
    <t xml:space="preserve">Skansen, Zoological Park</t>
  </si>
  <si>
    <t xml:space="preserve">Skansen</t>
  </si>
  <si>
    <t xml:space="preserve">Kina, W. Kansu, Min Shan(mt)</t>
  </si>
  <si>
    <t xml:space="preserve">--</t>
  </si>
  <si>
    <t xml:space="preserve">Svenska Tandläkare Sällskapets Museum</t>
  </si>
  <si>
    <t xml:space="preserve">Yeteofa, Kurilerna</t>
  </si>
  <si>
    <t xml:space="preserve">Kamtjatka</t>
  </si>
  <si>
    <t xml:space="preserve">Arvidsjaur;pd</t>
  </si>
  <si>
    <t xml:space="preserve">Police - Arvidsjaur</t>
  </si>
  <si>
    <t xml:space="preserve">Kuolpajaure</t>
  </si>
  <si>
    <t xml:space="preserve">Statens renforskningsstation, Kuolpa, Gällivare kommun</t>
  </si>
  <si>
    <t xml:space="preserve">Bodens kommun</t>
  </si>
  <si>
    <t xml:space="preserve">Lassbyn</t>
  </si>
  <si>
    <t xml:space="preserve">Lassbyn, Råneå</t>
  </si>
  <si>
    <t xml:space="preserve">Överkalix kommun</t>
  </si>
  <si>
    <t xml:space="preserve">Överkalix</t>
  </si>
  <si>
    <t xml:space="preserve">Norrbotten, Överkalix</t>
  </si>
  <si>
    <t xml:space="preserve">Police - Kalix</t>
  </si>
  <si>
    <t xml:space="preserve">Sollefteå</t>
  </si>
  <si>
    <t xml:space="preserve">Flyn</t>
  </si>
  <si>
    <t xml:space="preserve">Ångermanland, Ramsele, Flyn</t>
  </si>
  <si>
    <t xml:space="preserve">Police - Sollefteå</t>
  </si>
  <si>
    <t xml:space="preserve">Arvidsjaur kommun</t>
  </si>
  <si>
    <t xml:space="preserve">Vuoskonjaure</t>
  </si>
  <si>
    <t xml:space="preserve">Pite lpm</t>
  </si>
  <si>
    <t xml:space="preserve">Lövvikens jaktvårdsområde. V. hoting, Lövviksberget.</t>
  </si>
  <si>
    <t xml:space="preserve">Kiruna, 10km N, Torne älv</t>
  </si>
  <si>
    <t xml:space="preserve">1 mil N. Kiruna, Torne Älv</t>
  </si>
  <si>
    <t xml:space="preserve">Police - Kiruna</t>
  </si>
  <si>
    <t xml:space="preserve">5 km efter skogsbilväg Ransundet [sic] - Råndalen och c:a 1 km rakt NE riktning.</t>
  </si>
  <si>
    <t xml:space="preserve">Strömsunds kommun</t>
  </si>
  <si>
    <t xml:space="preserve">Gräsberget</t>
  </si>
  <si>
    <t xml:space="preserve">Gräsberget, norr om Alavattnet, väg 805, Strömsunds kommun</t>
  </si>
  <si>
    <t xml:space="preserve">Rintala, Heikki</t>
  </si>
  <si>
    <t xml:space="preserve">Kuusivaara</t>
  </si>
  <si>
    <t xml:space="preserve">Kuusivaara, Täendö, Pajala kn.</t>
  </si>
  <si>
    <t xml:space="preserve">Vålvallen, 1.5 km S</t>
  </si>
  <si>
    <t xml:space="preserve">C:a 5 km SW linsell och c:a 1.5 km S Vålvallen.</t>
  </si>
  <si>
    <t xml:space="preserve">Engström, Joe</t>
  </si>
  <si>
    <t xml:space="preserve">Vålvallen</t>
  </si>
  <si>
    <t xml:space="preserve">Vålvallen, 5 km SW Linsell</t>
  </si>
  <si>
    <t xml:space="preserve">Öst, Göran</t>
  </si>
  <si>
    <t xml:space="preserve">Kväkköl</t>
  </si>
  <si>
    <t xml:space="preserve">Skattungby-Torsmo jvo, orsa kommun. Ca 1 km SV om f.d Kväkköl fäb, Skattungbyn.</t>
  </si>
  <si>
    <t xml:space="preserve">Hagfors</t>
  </si>
  <si>
    <t xml:space="preserve">Rösberg</t>
  </si>
  <si>
    <t xml:space="preserve">Glöte,Klavväg</t>
  </si>
  <si>
    <t xml:space="preserve">Klimparna</t>
  </si>
  <si>
    <t xml:space="preserve">Hälsingland, Järvsö, Flygget, Klimparna (15F6i)</t>
  </si>
  <si>
    <t xml:space="preserve">Österåberget</t>
  </si>
  <si>
    <t xml:space="preserve">Österåberget, S. Nappikoski, Dalarna. Kvarnberg, Hinsberget, Österåberget</t>
  </si>
  <si>
    <t xml:space="preserve">Tännäs</t>
  </si>
  <si>
    <t xml:space="preserve">Brändåsen</t>
  </si>
  <si>
    <t xml:space="preserve">Brändåsen, Tännäs, Härjedalen</t>
  </si>
  <si>
    <t xml:space="preserve">Willenfeldt, Kenneth</t>
  </si>
  <si>
    <t xml:space="preserve">Edsbyn</t>
  </si>
  <si>
    <t xml:space="preserve">Ovanåkers kommun, Edsbyn</t>
  </si>
  <si>
    <t xml:space="preserve">Vilhelmina, Södra samby, Fatmonakke</t>
  </si>
  <si>
    <t xml:space="preserve">Vilhelmina södra sameby, Klimpfjäll, (Fatmomakke) (23F2c), Fäskonfjället (?)</t>
  </si>
  <si>
    <t xml:space="preserve">Larsson, Leif</t>
  </si>
  <si>
    <t xml:space="preserve">Edsele</t>
  </si>
  <si>
    <t xml:space="preserve">Långsjöberget</t>
  </si>
  <si>
    <t xml:space="preserve">Edsele, Långsjöberget (19G7g) 63°25,4" / 16°27,6"</t>
  </si>
  <si>
    <t xml:space="preserve">Ockelbo-Järbo;jvg</t>
  </si>
  <si>
    <t xml:space="preserve">Ockelbo - Järbo, mellan kilometerstolpe 243-244 (13G8j)</t>
  </si>
  <si>
    <t xml:space="preserve">Police - Gävle</t>
  </si>
  <si>
    <t xml:space="preserve">5 km efter bilväg Rannsundet-Råndalen och 1 km NE.</t>
  </si>
  <si>
    <t xml:space="preserve">Hedbäcken-Lillskog</t>
  </si>
  <si>
    <t xml:space="preserve">Johnsson, Gösta</t>
  </si>
  <si>
    <t xml:space="preserve">Stordalen</t>
  </si>
  <si>
    <t xml:space="preserve">Stordalen, Abisko Östra, Kiruna</t>
  </si>
  <si>
    <t xml:space="preserve">Alavattnet</t>
  </si>
  <si>
    <t xml:space="preserve">Jä., Strömsund, Alavattnet, Ringvattnet</t>
  </si>
  <si>
    <t xml:space="preserve">Tjaktjajaure, NE., Hårås</t>
  </si>
  <si>
    <t xml:space="preserve">Vave Håväs, 74599 16219, 20 km N Tjåmatis, BD län</t>
  </si>
  <si>
    <t xml:space="preserve">Edsbyn,2mil N</t>
  </si>
  <si>
    <t xml:space="preserve">Lv 678, 2 mil N Edsbyn</t>
  </si>
  <si>
    <t xml:space="preserve">Sandström, Per-Åke</t>
  </si>
  <si>
    <t xml:space="preserve">Ånge</t>
  </si>
  <si>
    <t xml:space="preserve">Boltjärn, Kullen</t>
  </si>
  <si>
    <t xml:space="preserve">Police - Ånge</t>
  </si>
  <si>
    <t xml:space="preserve">No locality</t>
  </si>
  <si>
    <t xml:space="preserve">Attergaard, Håkan</t>
  </si>
  <si>
    <t xml:space="preserve">Östra Grunuberg</t>
  </si>
  <si>
    <t xml:space="preserve">Orsa, NÖ Östra Grunuberg</t>
  </si>
  <si>
    <t xml:space="preserve">Myckelberg-Krångdalen</t>
  </si>
  <si>
    <t xml:space="preserve">9300 m in efter Krångdalsvägen från lv 1012, SO Fageråsen, Mora</t>
  </si>
  <si>
    <t xml:space="preserve">Länsstyrelsen - Strömsund</t>
  </si>
  <si>
    <t xml:space="preserve">Ödarv</t>
  </si>
  <si>
    <t xml:space="preserve">20 km NO Orsa - Ödarv</t>
  </si>
  <si>
    <t xml:space="preserve">Björklund, Yngve</t>
  </si>
  <si>
    <t xml:space="preserve">Älvdalens kommun</t>
  </si>
  <si>
    <t xml:space="preserve">Trängslet</t>
  </si>
  <si>
    <t xml:space="preserve">Älvdalen, Trängslet</t>
  </si>
  <si>
    <t xml:space="preserve">Sandegren, Finn</t>
  </si>
  <si>
    <t xml:space="preserve">Bergs kommun</t>
  </si>
  <si>
    <t xml:space="preserve">Fettjeåfallet</t>
  </si>
  <si>
    <t xml:space="preserve">Klövsjö, Fettjeåfallet</t>
  </si>
  <si>
    <t xml:space="preserve">SVA</t>
  </si>
  <si>
    <t xml:space="preserve">Tj… (oläsligt), Tjuoltadalen, 15 km NV Kvikkjokk. Riksnät 74429/15719</t>
  </si>
  <si>
    <t xml:space="preserve">Kärringberg</t>
  </si>
  <si>
    <t xml:space="preserve">Kärringberg, "Kärringbergsvägen" 850 m NV Kärringbäcken, Älvdalen (15E1a)</t>
  </si>
  <si>
    <t xml:space="preserve">Sasnek</t>
  </si>
  <si>
    <t xml:space="preserve">Sasnek, 6 km, s. Sågudden (27I4d)</t>
  </si>
  <si>
    <t xml:space="preserve">Medelpad</t>
  </si>
  <si>
    <t xml:space="preserve">Ånge kommun</t>
  </si>
  <si>
    <t xml:space="preserve">Ytterturingen</t>
  </si>
  <si>
    <t xml:space="preserve">Ytterturingen, Ånge kommun, Medelpad</t>
  </si>
  <si>
    <t xml:space="preserve">Storbäcken</t>
  </si>
  <si>
    <t xml:space="preserve">Storbäcken, öster Kycklingvattnet, frostviken, Strömsunds kommun</t>
  </si>
  <si>
    <t xml:space="preserve">Krokoms kommun</t>
  </si>
  <si>
    <t xml:space="preserve">Krokom, 2 km norr om Tuvattnet, Föllinge (20E7i)</t>
  </si>
  <si>
    <t xml:space="preserve">Police - Krokom</t>
  </si>
  <si>
    <t xml:space="preserve">Ljusdals kommun</t>
  </si>
  <si>
    <t xml:space="preserve">Tallberget</t>
  </si>
  <si>
    <t xml:space="preserve">"Norromberget", Norr Tallberget, 8 km väst Ramsjö, Ljusdals kommun (16G2g)</t>
  </si>
  <si>
    <t xml:space="preserve">Klitten, Klitten 23:21</t>
  </si>
  <si>
    <t xml:space="preserve">Klitten 23:21 (14E)</t>
  </si>
  <si>
    <t xml:space="preserve">Olsson, Jan</t>
  </si>
  <si>
    <t xml:space="preserve">Sarek</t>
  </si>
  <si>
    <t xml:space="preserve">Sarek, Norrbotten (28H)</t>
  </si>
  <si>
    <t xml:space="preserve">Strömsund, Rv 45 (15 km N Strömsund) (20F8j)</t>
  </si>
  <si>
    <t xml:space="preserve">Blaikenfäbodarna</t>
  </si>
  <si>
    <t xml:space="preserve">Blaikenfäbodarna (i trakten av), Storuman (23G7j)</t>
  </si>
  <si>
    <t xml:space="preserve">Police - Storuman</t>
  </si>
  <si>
    <t xml:space="preserve">Hoting, 2,7 km norr om lv 809; rv 45</t>
  </si>
  <si>
    <t xml:space="preserve">RV 45, 2.7 km norr om Lv 809, Tåsjö församling, Strömsunds kommun (21G0b)</t>
  </si>
  <si>
    <t xml:space="preserve">Svaningen</t>
  </si>
  <si>
    <t xml:space="preserve">Byn Svaningen, Strömsund</t>
  </si>
  <si>
    <t xml:space="preserve">Sollefteå, Grönåsen-Stormyran; jvg</t>
  </si>
  <si>
    <t xml:space="preserve">Stormyran - Grönåsen (19H), Ångermanland</t>
  </si>
  <si>
    <t xml:space="preserve">Tännäs, 4,2 km nord; rv 84</t>
  </si>
  <si>
    <t xml:space="preserve">RV 84, 4,2 km N om Tännäs (17C6h)</t>
  </si>
  <si>
    <t xml:space="preserve">Police - Hede</t>
  </si>
  <si>
    <t xml:space="preserve">Police - Bollnäs</t>
  </si>
  <si>
    <t xml:space="preserve">Gamlangmarksflon</t>
  </si>
  <si>
    <t xml:space="preserve">Gamlangmarksflon, Knivbovallen i Tåsjö, Hoting</t>
  </si>
  <si>
    <t xml:space="preserve">Kokträsk</t>
  </si>
  <si>
    <t xml:space="preserve">Kokträsk, Malå</t>
  </si>
  <si>
    <t xml:space="preserve">9-B30</t>
  </si>
  <si>
    <t xml:space="preserve">maritimus</t>
  </si>
  <si>
    <t xml:space="preserve">Svalbard and Jan Mayen</t>
  </si>
  <si>
    <t xml:space="preserve">Kongsoya</t>
  </si>
  <si>
    <t xml:space="preserve">Giles Land</t>
  </si>
  <si>
    <t xml:space="preserve">white stuff (not much)</t>
  </si>
  <si>
    <t xml:space="preserve">18-R52</t>
  </si>
  <si>
    <t xml:space="preserve">Vl001/Rt052</t>
  </si>
  <si>
    <t xml:space="preserve">Fox</t>
  </si>
  <si>
    <t xml:space="preserve">Vulpes</t>
  </si>
  <si>
    <t xml:space="preserve">lagopus</t>
  </si>
  <si>
    <t xml:space="preserve">11.11.1924</t>
  </si>
  <si>
    <t xml:space="preserve">Västmanland</t>
  </si>
  <si>
    <t xml:space="preserve">Västerås</t>
  </si>
  <si>
    <t xml:space="preserve">Tillberga</t>
  </si>
  <si>
    <t xml:space="preserve">White </t>
  </si>
  <si>
    <t xml:space="preserve">Arctic fox (was in reindeer sampling box in aDNA lab) however seems highly contaminanted with human; specimen has been genetically characterised by Love (Nyström et al 2006)</t>
  </si>
  <si>
    <t xml:space="preserve">11-12</t>
  </si>
  <si>
    <t xml:space="preserve">19-B118</t>
  </si>
  <si>
    <t xml:space="preserve">Kranium</t>
  </si>
  <si>
    <t xml:space="preserve">Black/brown + tooth fragments</t>
  </si>
  <si>
    <t xml:space="preserve">caries or artificial hole? Black/brown stuff</t>
  </si>
  <si>
    <t xml:space="preserve">15-4</t>
  </si>
  <si>
    <t xml:space="preserve">19-B120</t>
  </si>
  <si>
    <t xml:space="preserve">8 alt 9</t>
  </si>
  <si>
    <t xml:space="preserve">Ljusdal, Ytterdal, Flisberget</t>
  </si>
  <si>
    <t xml:space="preserve">Ljusdal, Flisberget, Ytterdal RT 6878449,1491759</t>
  </si>
  <si>
    <t xml:space="preserve">08.11.2018</t>
  </si>
  <si>
    <t xml:space="preserve">Brown + tooth fragments</t>
  </si>
  <si>
    <t xml:space="preserve">possible caries, black + white stuff</t>
  </si>
  <si>
    <t xml:space="preserve">2-13</t>
  </si>
  <si>
    <t xml:space="preserve">17-B103</t>
  </si>
  <si>
    <t xml:space="preserve">Rt 7096300,1459200 uppgiven fyndplats vällbokölen väster om Öjasjön, strömsund kommun (enligt polisen)</t>
  </si>
  <si>
    <t xml:space="preserve">Partiellt skelett och kranium</t>
  </si>
  <si>
    <t xml:space="preserve">very deep grooves, maybe caries, black stuff</t>
  </si>
  <si>
    <t xml:space="preserve">2-4</t>
  </si>
  <si>
    <t xml:space="preserve">17-B107</t>
  </si>
  <si>
    <t xml:space="preserve">Gimo, Malsättra</t>
  </si>
  <si>
    <t xml:space="preserve">Malsättramarken</t>
  </si>
  <si>
    <t xml:space="preserve">Komplett skelett</t>
  </si>
  <si>
    <t xml:space="preserve">calculus - white</t>
  </si>
  <si>
    <t xml:space="preserve">6-8</t>
  </si>
  <si>
    <t xml:space="preserve">18-B111</t>
  </si>
  <si>
    <t xml:space="preserve">possible caries, all black, bit of tooth</t>
  </si>
  <si>
    <t xml:space="preserve">12-14</t>
  </si>
  <si>
    <t xml:space="preserve">19-B116</t>
  </si>
  <si>
    <t xml:space="preserve">Lillhärdal, Granåsen</t>
  </si>
  <si>
    <t xml:space="preserve">Svegs polis</t>
  </si>
  <si>
    <t xml:space="preserve">Sampled by Guschanski, not in museum list</t>
  </si>
  <si>
    <t xml:space="preserve">Skjuten ("shot")</t>
  </si>
  <si>
    <t xml:space="preserve">Black/grey</t>
  </si>
  <si>
    <t xml:space="preserve">sampled from hole inside broken canine. Caries?</t>
  </si>
  <si>
    <t xml:space="preserve">13-7</t>
  </si>
  <si>
    <t xml:space="preserve">20-B123</t>
  </si>
  <si>
    <t xml:space="preserve">Jokkmokk, Nausta</t>
  </si>
  <si>
    <t xml:space="preserve">Nausta</t>
  </si>
  <si>
    <t xml:space="preserve">lots of tooth, little bit of black stuff, possibly caries</t>
  </si>
  <si>
    <t xml:space="preserve">2-1</t>
  </si>
  <si>
    <t xml:space="preserve">20-B124</t>
  </si>
  <si>
    <t xml:space="preserve">White + tooth fragments</t>
  </si>
  <si>
    <t xml:space="preserve">all around, white stuff</t>
  </si>
  <si>
    <t xml:space="preserve">3-2</t>
  </si>
  <si>
    <t xml:space="preserve">21-B132</t>
  </si>
  <si>
    <t xml:space="preserve">Alanäs, Ringvattnet</t>
  </si>
  <si>
    <t xml:space="preserve">whiteish/yellowish stuff, possibly caries</t>
  </si>
  <si>
    <t xml:space="preserve">15-13</t>
  </si>
  <si>
    <t xml:space="preserve">18-B112</t>
  </si>
  <si>
    <t xml:space="preserve">Älvsbyn, Laduberg</t>
  </si>
  <si>
    <t xml:space="preserve">Mellan Laduberg och Brännberg</t>
  </si>
  <si>
    <t xml:space="preserve">White + tooth piece</t>
  </si>
  <si>
    <t xml:space="preserve">whiteish, piece of tooth</t>
  </si>
  <si>
    <t xml:space="preserve">7-13</t>
  </si>
  <si>
    <t xml:space="preserve">18-B114</t>
  </si>
  <si>
    <t xml:space="preserve">Sveg, Bredflon</t>
  </si>
  <si>
    <t xml:space="preserve">Bredflon</t>
  </si>
  <si>
    <t xml:space="preserve">greenish/greyish stuff</t>
  </si>
  <si>
    <t xml:space="preserve">9-15</t>
  </si>
  <si>
    <t xml:space="preserve">19-B119</t>
  </si>
  <si>
    <t xml:space="preserve">Tandsjöborg</t>
  </si>
  <si>
    <t xml:space="preserve">Tandsjöborg RT 6844111,1442508</t>
  </si>
  <si>
    <t xml:space="preserve">brownish/whiteish stuff</t>
  </si>
  <si>
    <t xml:space="preserve">1-12</t>
  </si>
  <si>
    <t xml:space="preserve">19-B121</t>
  </si>
  <si>
    <t xml:space="preserve">Bollnäs, Sörbo, Båtböle</t>
  </si>
  <si>
    <t xml:space="preserve">RT 6799722,1522923 Båtböle, Sörbo, Bollnäs kommun</t>
  </si>
  <si>
    <t xml:space="preserve">black/brown stuff</t>
  </si>
  <si>
    <t xml:space="preserve">3-14</t>
  </si>
  <si>
    <t xml:space="preserve">17-B101</t>
  </si>
  <si>
    <t xml:space="preserve">Noppikoski, Kvarnberget</t>
  </si>
  <si>
    <t xml:space="preserve">Kvarnberg, SV Noppikoski, RT-68148,14432</t>
  </si>
  <si>
    <t xml:space="preserve">black + white</t>
  </si>
  <si>
    <t xml:space="preserve">3-15</t>
  </si>
  <si>
    <t xml:space="preserve">17-B104</t>
  </si>
  <si>
    <t xml:space="preserve">Kangos, Hukanmaa</t>
  </si>
  <si>
    <t xml:space="preserve">3 km öster Hukanmaa, Rt 7514888,1795436</t>
  </si>
  <si>
    <t xml:space="preserve">whiteish stuff</t>
  </si>
  <si>
    <t xml:space="preserve">3-5</t>
  </si>
  <si>
    <t xml:space="preserve">17-B105</t>
  </si>
  <si>
    <t xml:space="preserve">Ljusdal. Hennan-Ramsjö, jvg</t>
  </si>
  <si>
    <t xml:space="preserve">no info, whiteish stuff + tooth fragments</t>
  </si>
  <si>
    <t xml:space="preserve">4-6</t>
  </si>
  <si>
    <t xml:space="preserve">17-B106</t>
  </si>
  <si>
    <t xml:space="preserve">Gällivare, Lina älv</t>
  </si>
  <si>
    <t xml:space="preserve">Lina Älv, Gällivare, RT 7470878,1690160</t>
  </si>
  <si>
    <t xml:space="preserve">brown stuff, beetles present on skull</t>
  </si>
  <si>
    <t xml:space="preserve">5-7</t>
  </si>
  <si>
    <t xml:space="preserve">20-B125</t>
  </si>
  <si>
    <t xml:space="preserve">Lillhärdal, Lövhögen</t>
  </si>
  <si>
    <t xml:space="preserve">3 km no om Lövhögen Lillhärdals församling, Sveg kommun</t>
  </si>
  <si>
    <t xml:space="preserve">4-3</t>
  </si>
  <si>
    <t xml:space="preserve">20-B127</t>
  </si>
  <si>
    <t xml:space="preserve">Marsliden, Marsfjället, Offerskalet</t>
  </si>
  <si>
    <t xml:space="preserve">Offerskalet RT 7228001 1486334</t>
  </si>
  <si>
    <t xml:space="preserve">whiteish/brownish stuff</t>
  </si>
  <si>
    <t xml:space="preserve">6-5</t>
  </si>
  <si>
    <t xml:space="preserve">20-B128</t>
  </si>
  <si>
    <t xml:space="preserve">Pite lappmark</t>
  </si>
  <si>
    <t xml:space="preserve">Luttun, Luttunjaure</t>
  </si>
  <si>
    <t xml:space="preserve">Luttunjaure RT 7363530,1623775</t>
  </si>
  <si>
    <t xml:space="preserve">7-6</t>
  </si>
  <si>
    <t xml:space="preserve">20-B129</t>
  </si>
  <si>
    <t xml:space="preserve">Sveg, Tandsjöborg</t>
  </si>
  <si>
    <t xml:space="preserve">Kolonatvägen, Tandsjöborg, RT 6842706, 1434605</t>
  </si>
  <si>
    <t xml:space="preserve">4,8</t>
  </si>
  <si>
    <t xml:space="preserve">black + white stuff</t>
  </si>
  <si>
    <t xml:space="preserve">8-7</t>
  </si>
  <si>
    <t xml:space="preserve">21-B133</t>
  </si>
  <si>
    <t xml:space="preserve">Särna, Nordomsjön</t>
  </si>
  <si>
    <t xml:space="preserve">Nordomsjön, RT 6848582,1358098</t>
  </si>
  <si>
    <t xml:space="preserve">brown stuff + tooth fragments</t>
  </si>
  <si>
    <t xml:space="preserve">1-14</t>
  </si>
  <si>
    <t xml:space="preserve">21-B134</t>
  </si>
  <si>
    <t xml:space="preserve">Bredbyn,Hädanberg,  Hemsjö, 3km NV</t>
  </si>
  <si>
    <t xml:space="preserve">RT 7054931,1609815</t>
  </si>
  <si>
    <t xml:space="preserve">21-B135</t>
  </si>
  <si>
    <t xml:space="preserve">Bollnäs, Svartbo</t>
  </si>
  <si>
    <t xml:space="preserve">Gävleborg, Svartbo, RT 6787700,1517300</t>
  </si>
  <si>
    <t xml:space="preserve">black stuff + possible bone powder</t>
  </si>
  <si>
    <t xml:space="preserve">21-B136</t>
  </si>
  <si>
    <t xml:space="preserve">Säitevare, Svertik</t>
  </si>
  <si>
    <t xml:space="preserve">Svertik, Säitevare RT 7382923, 1600767</t>
  </si>
  <si>
    <t xml:space="preserve">21-B137</t>
  </si>
  <si>
    <t xml:space="preserve">black stuff</t>
  </si>
  <si>
    <t xml:space="preserve">18-B113</t>
  </si>
  <si>
    <t xml:space="preserve">black stuff from inside possible rotten canine</t>
  </si>
  <si>
    <t xml:space="preserve">8-14</t>
  </si>
  <si>
    <t xml:space="preserve">20-B126</t>
  </si>
  <si>
    <t xml:space="preserve">Särna, ca 2 km S Åsvallen</t>
  </si>
  <si>
    <t xml:space="preserve">RT 6837920,1350110 (karta bifogad)</t>
  </si>
  <si>
    <t xml:space="preserve">5-4</t>
  </si>
  <si>
    <t xml:space="preserve">EXCLUDE</t>
  </si>
  <si>
    <t xml:space="preserve">glue-like material</t>
  </si>
  <si>
    <t xml:space="preserve">Ihjälbedövad ("dying stunned")</t>
  </si>
  <si>
    <t xml:space="preserve">all molars, mostly white</t>
  </si>
  <si>
    <t xml:space="preserve">Vänsjö-Sänna</t>
  </si>
  <si>
    <t xml:space="preserve">mostly brown (bit of white), no caries</t>
  </si>
  <si>
    <t xml:space="preserve">no info, brown/black stuff, very little, no caries</t>
  </si>
  <si>
    <t xml:space="preserve">Stömsunds kommun, Torsfjärden</t>
  </si>
  <si>
    <t xml:space="preserve">tooth (enamel) fragments</t>
  </si>
  <si>
    <t xml:space="preserve">Orsa, Noppikoski</t>
  </si>
  <si>
    <t xml:space="preserve">Noppikoski, RT-68138,14359</t>
  </si>
  <si>
    <t xml:space="preserve">Noppikoski, Noppimäck</t>
  </si>
  <si>
    <t xml:space="preserve">Nappimäki, Orsa kommun, ca 700 m från Rv 45.</t>
  </si>
  <si>
    <t xml:space="preserve">black suff</t>
  </si>
  <si>
    <t xml:space="preserve">Skattungby, Kruppa</t>
  </si>
  <si>
    <t xml:space="preserve">Kruppa Fäbod 8km söder Skattungby</t>
  </si>
  <si>
    <t xml:space="preserve">grey/white stuff</t>
  </si>
  <si>
    <t xml:space="preserve">Bollnäs, Undersvik</t>
  </si>
  <si>
    <t xml:space="preserve">Undersvik, Bollnäs</t>
  </si>
  <si>
    <t xml:space="preserve">whiteish</t>
  </si>
  <si>
    <t xml:space="preserve">Luleå, Sunderbyn</t>
  </si>
  <si>
    <t xml:space="preserve">Järnvägsspår Sunderbyn</t>
  </si>
  <si>
    <t xml:space="preserve">Strömsund, Backe; Jvg</t>
  </si>
  <si>
    <t xml:space="preserve">3 km söder om Backe mot Junsele</t>
  </si>
  <si>
    <t xml:space="preserve">Särna, Ösjön, N Blomkällan</t>
  </si>
  <si>
    <t xml:space="preserve">RT 6822430,1359419</t>
  </si>
  <si>
    <t xml:space="preserve">black stuff + white stuff</t>
  </si>
  <si>
    <t xml:space="preserve">Jokkmokk, Kvikkjokk, Tarfek</t>
  </si>
  <si>
    <t xml:space="preserve">Jokkmokk, Tarfek    7417300  /  1592300</t>
  </si>
  <si>
    <t xml:space="preserve">white stuff + piece of tooth</t>
  </si>
  <si>
    <t xml:space="preserve">Jokkmokk, Arvesjåkkå naturreservat</t>
  </si>
  <si>
    <t xml:space="preserve">RT 7381933, 1608713</t>
  </si>
  <si>
    <t xml:space="preserve">whiteish stuff + tooth fragments</t>
  </si>
  <si>
    <t xml:space="preserve">Linsell</t>
  </si>
  <si>
    <t xml:space="preserve">Jämtland, Linsell, RT 6895156,1400633</t>
  </si>
  <si>
    <t xml:space="preserve">mostly tooth, bit of black powder</t>
  </si>
  <si>
    <t xml:space="preserve">Hammarstrand, Köttsjön</t>
  </si>
  <si>
    <t xml:space="preserve">Hammarstrand, Stugun, Köttsjön</t>
  </si>
  <si>
    <t xml:space="preserve">black stuff (not much) + tooth piece</t>
  </si>
  <si>
    <t xml:space="preserve">Klövsjö, Bräckvallen</t>
  </si>
  <si>
    <t xml:space="preserve">2 km norr Bräckvallen, Klövsjö, Bergs kommun</t>
  </si>
  <si>
    <t xml:space="preserve">Haverö, Övertuninge</t>
  </si>
  <si>
    <t xml:space="preserve">Tuningebodarna, Övertuninge</t>
  </si>
  <si>
    <t xml:space="preserve">Noppikoski</t>
  </si>
  <si>
    <t xml:space="preserve">5,1</t>
  </si>
  <si>
    <t xml:space="preserve">5,9</t>
  </si>
  <si>
    <t xml:space="preserve">Grundsjöby, Hemberget</t>
  </si>
  <si>
    <t xml:space="preserve">15 km syd Dorotea. 7111939,1536473</t>
  </si>
  <si>
    <t xml:space="preserve">Voxna, Mattsmyra, Stugslått</t>
  </si>
  <si>
    <t xml:space="preserve">Mattsmyra, Abborberget, Stugslätt, Voxnabruk  RT-68200,14800</t>
  </si>
  <si>
    <t xml:space="preserve">Lillhärdal, Grönhållan</t>
  </si>
  <si>
    <t xml:space="preserve">Gönhållan, RT-68461,14201</t>
  </si>
  <si>
    <t xml:space="preserve">Strömsund, Rossön</t>
  </si>
  <si>
    <t xml:space="preserve">Rossön</t>
  </si>
  <si>
    <t xml:space="preserve">Föllinge. Rörvattnet</t>
  </si>
  <si>
    <t xml:space="preserve">Rörvattnet 1:178 rörvattnet, föllinge, strömsunds k:n</t>
  </si>
  <si>
    <t xml:space="preserve">Älvdalen, Brunnsberg</t>
  </si>
  <si>
    <t xml:space="preserve">Brunnsberg, Älvdalen</t>
  </si>
  <si>
    <t xml:space="preserve">Orsa, Koppången</t>
  </si>
  <si>
    <t xml:space="preserve">1km väster Långtjärnet, Koppången Åberga utskog</t>
  </si>
  <si>
    <t xml:space="preserve">Ängersjö, Kullvallen</t>
  </si>
  <si>
    <t xml:space="preserve">Kullvallen/ängersjö, Sveg</t>
  </si>
  <si>
    <t xml:space="preserve">Falun, Grycksbo</t>
  </si>
  <si>
    <t xml:space="preserve">Bergsgården-Grycksboområdet, Falu kn</t>
  </si>
  <si>
    <t xml:space="preserve">2,77</t>
  </si>
  <si>
    <t xml:space="preserve">Backe, Sunnansjö</t>
  </si>
  <si>
    <t xml:space="preserve">Sunnansjö, Hoting, Strömsunds kommun</t>
  </si>
  <si>
    <t xml:space="preserve">Sveg, Stora Siksjöberget</t>
  </si>
  <si>
    <t xml:space="preserve">Stora siksjöberget, sveg</t>
  </si>
  <si>
    <t xml:space="preserve">Sveg, Mosätt</t>
  </si>
  <si>
    <t xml:space="preserve">Mosätt, Sveg</t>
  </si>
  <si>
    <t xml:space="preserve">Rätan - Överhogdal</t>
  </si>
  <si>
    <t xml:space="preserve">20 km norr om Överhogdal mot Åsarna</t>
  </si>
  <si>
    <t xml:space="preserve">25,5</t>
  </si>
  <si>
    <t xml:space="preserve">Rätan, Vitvattnet</t>
  </si>
  <si>
    <t xml:space="preserve">Vitvattnet, Rätan</t>
  </si>
  <si>
    <t xml:space="preserve">24,8</t>
  </si>
  <si>
    <t xml:space="preserve">Vilhelmina, Meselefors</t>
  </si>
  <si>
    <t xml:space="preserve">söder Meselefors, Vilhelmina kn</t>
  </si>
  <si>
    <t xml:space="preserve">Duved, Tännforsen</t>
  </si>
  <si>
    <t xml:space="preserve">RT-70413,1347720 400 m ost om Tännforsen</t>
  </si>
  <si>
    <t xml:space="preserve">Älvdalen, Slagufjället</t>
  </si>
  <si>
    <t xml:space="preserve">Älvdalen, Slugufjället</t>
  </si>
  <si>
    <t xml:space="preserve">Myrviken, Kusböle</t>
  </si>
  <si>
    <t xml:space="preserve">Kusböle, Hällnebrodmyren Myrviken</t>
  </si>
  <si>
    <t xml:space="preserve">Arjeplog, Arvesjaure</t>
  </si>
  <si>
    <t xml:space="preserve">SV om sjön Arvas Arjeplogs kommun</t>
  </si>
  <si>
    <t xml:space="preserve">2003-06-00</t>
  </si>
  <si>
    <t xml:space="preserve">Älvsbyn, Klöverträsk</t>
  </si>
  <si>
    <t xml:space="preserve">Älvsbyn, Kläverträsk</t>
  </si>
  <si>
    <t xml:space="preserve">10,3</t>
  </si>
  <si>
    <t xml:space="preserve">Dorotea, Granberget</t>
  </si>
  <si>
    <t xml:space="preserve">Ca 1 km SO Granberget, Dorotea, X1543146, Y 7138692</t>
  </si>
  <si>
    <t xml:space="preserve">Sveg, Hede, Hedeviken</t>
  </si>
  <si>
    <t xml:space="preserve">Hedeviken, X 6923700 Y 1388300,</t>
  </si>
  <si>
    <t xml:space="preserve">Torne lappmark</t>
  </si>
  <si>
    <t xml:space="preserve">Bergfors</t>
  </si>
  <si>
    <t xml:space="preserve">31,2</t>
  </si>
  <si>
    <t xml:space="preserve">Orsa, Unntorp</t>
  </si>
  <si>
    <t xml:space="preserve">Untorp, Orsa, Rt 6807870,1429560</t>
  </si>
  <si>
    <t xml:space="preserve">Vemdalen, Björnriket</t>
  </si>
  <si>
    <t xml:space="preserve">RT 6926219,1402575</t>
  </si>
  <si>
    <t xml:space="preserve">Furudal, Hermansborg</t>
  </si>
  <si>
    <t xml:space="preserve">Djuptjärnsbacken 3-4 Km norr om Furudalsvägen mot Hermansborgsvägen</t>
  </si>
  <si>
    <t xml:space="preserve">Våmhus, Indnäs</t>
  </si>
  <si>
    <t xml:space="preserve">Indnäs, C: 7 km norr fäboden, Våmhus</t>
  </si>
  <si>
    <t xml:space="preserve">Älvros, Gräsnäskojan</t>
  </si>
  <si>
    <t xml:space="preserve">Älvros, Härjedalen</t>
  </si>
  <si>
    <t xml:space="preserve">2004-10-00</t>
  </si>
  <si>
    <t xml:space="preserve">Hede, Långå</t>
  </si>
  <si>
    <t xml:space="preserve">Långå</t>
  </si>
  <si>
    <t xml:space="preserve">Bollnäs, Vallsta, Simeå</t>
  </si>
  <si>
    <t xml:space="preserve">Bangården i gamla station i Simeå, Bollnäs kommun RT 6828693,1527766</t>
  </si>
  <si>
    <t xml:space="preserve">Rättvik, Bingsjö, Dalstuga</t>
  </si>
  <si>
    <t xml:space="preserve">skogsväg mellan Dalstugavägen och vägen över Tjälassen</t>
  </si>
  <si>
    <t xml:space="preserve">Sveg, Duvberg</t>
  </si>
  <si>
    <t xml:space="preserve">I utkanten av byn Duvberg, RT 6888600,1419200</t>
  </si>
  <si>
    <t xml:space="preserve">Leksand, Rönnäs; Avradsbo</t>
  </si>
  <si>
    <t xml:space="preserve">Avradsbo, Rönnäs, Leksand RT 67317,14685</t>
  </si>
  <si>
    <t xml:space="preserve">Bjursås, Rällsjön</t>
  </si>
  <si>
    <t xml:space="preserve">Rällsjön Rv80, Bjursås</t>
  </si>
  <si>
    <t xml:space="preserve">Junsele, Åkerbränna</t>
  </si>
  <si>
    <t xml:space="preserve">Åkerbränna, Junsele</t>
  </si>
  <si>
    <t xml:space="preserve">34,4</t>
  </si>
  <si>
    <t xml:space="preserve">Ovanåker, Hyllberget</t>
  </si>
  <si>
    <t xml:space="preserve">Hyllberget Rt 6816800,1471300</t>
  </si>
  <si>
    <t xml:space="preserve">Orsa, Ämådalen</t>
  </si>
  <si>
    <t xml:space="preserve">Sva RT 6807177,1435118</t>
  </si>
  <si>
    <t xml:space="preserve">20,4</t>
  </si>
  <si>
    <t xml:space="preserve">Hakkas, Haukivuoma</t>
  </si>
  <si>
    <t xml:space="preserve">9 km S Hakkas</t>
  </si>
  <si>
    <t xml:space="preserve">Tänndalen</t>
  </si>
  <si>
    <t xml:space="preserve">i trakten av Tännäs, Härjedalens kommun. RT 6935200,1320600</t>
  </si>
  <si>
    <t xml:space="preserve">Färila, Kärrbacken</t>
  </si>
  <si>
    <t xml:space="preserve">Klockvallsjön, Sånghussjön, Färila</t>
  </si>
  <si>
    <t xml:space="preserve">41,7</t>
  </si>
  <si>
    <t xml:space="preserve">Jokkmokk, Kvikkjokk;Bäcken</t>
  </si>
  <si>
    <t xml:space="preserve">Jokkmokk      7428000/1572500</t>
  </si>
  <si>
    <t xml:space="preserve">Mora, Venjansjön</t>
  </si>
  <si>
    <t xml:space="preserve">Kraftstationen Venjanvägen, venjansjön, RT 6750152,1408576</t>
  </si>
  <si>
    <t xml:space="preserve">Fredriksberg, Marcusfallet</t>
  </si>
  <si>
    <t xml:space="preserve">Marcusfallet, Tyfors-Fredriksberg</t>
  </si>
  <si>
    <t xml:space="preserve">Hotagen, Marsfjället</t>
  </si>
  <si>
    <t xml:space="preserve">Marsfjället, Rt 7125599,1423375</t>
  </si>
  <si>
    <t xml:space="preserve">Fulufjället, Morbäckssätern</t>
  </si>
  <si>
    <t xml:space="preserve">RT 6821870,1345350</t>
  </si>
  <si>
    <t xml:space="preserve">Luleå, E4 Rutvik-Ängesbyn</t>
  </si>
  <si>
    <t xml:space="preserve">E4 mellan Rutvik och Ängesbyn</t>
  </si>
  <si>
    <t xml:space="preserve">Orsa Finnmark,Tandsjöborg, Brännberget</t>
  </si>
  <si>
    <t xml:space="preserve">Rt 6843100,1438800 Brännberget Ljusdals kommun</t>
  </si>
  <si>
    <t xml:space="preserve">Kiruna, Kaisepakte</t>
  </si>
  <si>
    <t xml:space="preserve">Stenbacken- Kaisepakte km1475-1476</t>
  </si>
  <si>
    <t xml:space="preserve">Älvdalen, Rämma</t>
  </si>
  <si>
    <t xml:space="preserve">Granbergsvägen, västra Rämma fäbodar Rt 6791800,1395500</t>
  </si>
  <si>
    <t xml:space="preserve">Leavas sameby, Vallasjavri</t>
  </si>
  <si>
    <t xml:space="preserve">Leavas sameby RT 7549316,1643563</t>
  </si>
  <si>
    <t xml:space="preserve">Falun, Lamborn</t>
  </si>
  <si>
    <t xml:space="preserve">Lamborn Rv 50</t>
  </si>
  <si>
    <t xml:space="preserve">Boden, Ljuså</t>
  </si>
  <si>
    <t xml:space="preserve">Ljuså, Boden</t>
  </si>
  <si>
    <t xml:space="preserve">Gäddede, Sjulterklumpen, Raffafjället</t>
  </si>
  <si>
    <t xml:space="preserve">Krokom, Raffatjärnarna</t>
  </si>
  <si>
    <t xml:space="preserve">Jokkmokk, Karats</t>
  </si>
  <si>
    <t xml:space="preserve">Karats, Jokkmokk</t>
  </si>
  <si>
    <t xml:space="preserve">Jokkmokk, Vuollerim, Sudok</t>
  </si>
  <si>
    <t xml:space="preserve">RT-7366162,1701403, Sudok, Vuollerim</t>
  </si>
  <si>
    <t xml:space="preserve">Okänt</t>
  </si>
  <si>
    <t xml:space="preserve">Pajala, Ahmaniemivägen</t>
  </si>
  <si>
    <t xml:space="preserve">Ahmaniemivägen 7 km RV99,RV99 Kihlanki, Pajala</t>
  </si>
  <si>
    <t xml:space="preserve">30,5</t>
  </si>
  <si>
    <t xml:space="preserve">Gäddede, Håkafot, Granhöjden</t>
  </si>
  <si>
    <t xml:space="preserve">Granhöjden, Håkafot, Gäddede</t>
  </si>
  <si>
    <t xml:space="preserve">Harads, Krokhed</t>
  </si>
  <si>
    <t xml:space="preserve">Krokhed, RT 7348762,1737382</t>
  </si>
  <si>
    <t xml:space="preserve">Boden, Sävast; jvg</t>
  </si>
  <si>
    <t xml:space="preserve">Sävast, Boden</t>
  </si>
  <si>
    <t xml:space="preserve">Älvdalen, Risberg; Vägamålsskär</t>
  </si>
  <si>
    <t xml:space="preserve">RT 6803898,1403836, Vägamålsskär</t>
  </si>
  <si>
    <t xml:space="preserve">Hede, Säterberget</t>
  </si>
  <si>
    <t xml:space="preserve">Naimakka, Biedjujohka</t>
  </si>
  <si>
    <t xml:space="preserve">RT 7627742,1716519 Biedjujohka</t>
  </si>
  <si>
    <t xml:space="preserve">Kvikkjokk, Kabla, Vistat</t>
  </si>
  <si>
    <t xml:space="preserve">RT-7438001,1604322 Vistat /   RT 7439000, 1598700 Vistat (ändring efter e-post A. Söderberg)</t>
  </si>
  <si>
    <t xml:space="preserve">Kiruna, Abisko; Besses</t>
  </si>
  <si>
    <t xml:space="preserve">Kiruna, Besses   7599140   1631004</t>
  </si>
  <si>
    <t xml:space="preserve">Rättvik, Gargsås; Rv 70</t>
  </si>
  <si>
    <t xml:space="preserve">Rv 70 ca 1,5 km Söder om Gargsås</t>
  </si>
  <si>
    <t xml:space="preserve">Bollnäs, Vallsta, Bessbo</t>
  </si>
  <si>
    <t xml:space="preserve">Bessbo, Vallsta</t>
  </si>
  <si>
    <t xml:space="preserve">Strömsund, ca 2km N Torsfjärden</t>
  </si>
  <si>
    <t xml:space="preserve">RT 7138800,1459600</t>
  </si>
  <si>
    <t xml:space="preserve">Laimoluokta, about 6 km E</t>
  </si>
  <si>
    <t xml:space="preserve">RT 7588182,1672234</t>
  </si>
  <si>
    <t xml:space="preserve">Vittangi, Masungnsbyn</t>
  </si>
  <si>
    <t xml:space="preserve">Masugnsbyn</t>
  </si>
  <si>
    <t xml:space="preserve">Särna</t>
  </si>
  <si>
    <t xml:space="preserve">RT 6834015, 135861</t>
  </si>
  <si>
    <t xml:space="preserve">Kiruna, Vaivantjåkka</t>
  </si>
  <si>
    <t xml:space="preserve">Vaivvantjåkka/Talma</t>
  </si>
  <si>
    <t xml:space="preserve">40,5</t>
  </si>
  <si>
    <t xml:space="preserve">1999-00-00</t>
  </si>
  <si>
    <t xml:space="preserve">Krokum, Avansfjället</t>
  </si>
  <si>
    <t xml:space="preserve">RT 7135009,1423582</t>
  </si>
  <si>
    <t xml:space="preserve">Rättvik, Blecket</t>
  </si>
  <si>
    <t xml:space="preserve">RT 6756829,1471472</t>
  </si>
  <si>
    <t xml:space="preserve">28,3</t>
  </si>
  <si>
    <t xml:space="preserve">Hoting, Västra Tåsjö</t>
  </si>
  <si>
    <t xml:space="preserve">RT 7138107,1495138 Västra Tåsjö, Strömsunds kommun</t>
  </si>
  <si>
    <t xml:space="preserve">Idre, Fjätervålen, Fjätbodarna</t>
  </si>
  <si>
    <t xml:space="preserve">RT 6883176,1350592</t>
  </si>
  <si>
    <t xml:space="preserve">Harmånger, Vattrång-Hånick</t>
  </si>
  <si>
    <t xml:space="preserve">RT 6868154,1571295 Gamla Bergsjöbanan m Vattrång och Hånick</t>
  </si>
  <si>
    <t xml:space="preserve">Cievrravarazat</t>
  </si>
  <si>
    <t xml:space="preserve">RT 7589710,1640510</t>
  </si>
  <si>
    <t xml:space="preserve">Vivungi, Pasmavaara</t>
  </si>
  <si>
    <t xml:space="preserve">RT 7531898,1764527</t>
  </si>
  <si>
    <t xml:space="preserve">Gävle, Bönan, Gråsjälsbådan</t>
  </si>
  <si>
    <t xml:space="preserve">Gråskälsbådarna, Gävle</t>
  </si>
  <si>
    <t xml:space="preserve">Hofors, Robertsholm</t>
  </si>
  <si>
    <t xml:space="preserve">Robertsholm, Hofors</t>
  </si>
  <si>
    <t xml:space="preserve">7,7</t>
  </si>
  <si>
    <t xml:space="preserve">Älvdalen, Långfjället</t>
  </si>
  <si>
    <t xml:space="preserve">Långfjället, RT 6892287,1327811</t>
  </si>
  <si>
    <t xml:space="preserve">Gävle, Forsby</t>
  </si>
  <si>
    <t xml:space="preserve">Forsby, Gävle</t>
  </si>
  <si>
    <t xml:space="preserve">Arjeplog, Marandalen</t>
  </si>
  <si>
    <t xml:space="preserve">Marandalen</t>
  </si>
  <si>
    <t xml:space="preserve">62,5</t>
  </si>
  <si>
    <t xml:space="preserve">Arjeplog, Giermavaratje</t>
  </si>
  <si>
    <t xml:space="preserve">Giermavaratje</t>
  </si>
  <si>
    <t xml:space="preserve">Jokkmokk, Slakka</t>
  </si>
  <si>
    <t xml:space="preserve">Slakka RT 7396280,1699690</t>
  </si>
  <si>
    <t xml:space="preserve">Jokkmokk, Pårek</t>
  </si>
  <si>
    <t xml:space="preserve">Pårek, RT 74448,15843</t>
  </si>
  <si>
    <t xml:space="preserve">Tallån, Myrstacklandet</t>
  </si>
  <si>
    <t xml:space="preserve">Norrbotten, Myrstacklandet, Tallån, RT 7360849,1788864</t>
  </si>
  <si>
    <t xml:space="preserve">24,5</t>
  </si>
  <si>
    <t xml:space="preserve">Los, Tenskog</t>
  </si>
  <si>
    <t xml:space="preserve">Gävleborg, Tenskog, RT 6832852,1467171</t>
  </si>
  <si>
    <t xml:space="preserve">Gäddede, Stor-Väktaren; Väktardalen</t>
  </si>
  <si>
    <t xml:space="preserve">Jämtland, Stor-Väktaren, RT 7171220,1429885</t>
  </si>
  <si>
    <t xml:space="preserve">13,4</t>
  </si>
  <si>
    <t xml:space="preserve">15,2</t>
  </si>
  <si>
    <t xml:space="preserve">Sjoutnäset, Ertseke</t>
  </si>
  <si>
    <t xml:space="preserve">Jämtland, Ertseke, RT 7175301,1442371</t>
  </si>
  <si>
    <t xml:space="preserve">19,9</t>
  </si>
  <si>
    <t xml:space="preserve">Arjeplog, Såmmarvare</t>
  </si>
  <si>
    <t xml:space="preserve">Norrbotten, Såmmarvare, RT 7352222,1603018</t>
  </si>
  <si>
    <t xml:space="preserve">Kummavuopio, Åggovare</t>
  </si>
  <si>
    <t xml:space="preserve">Åggovare    RT 7656669 / 1692888</t>
  </si>
  <si>
    <t xml:space="preserve">Vuoggatjålme, Båimatjgurra</t>
  </si>
  <si>
    <t xml:space="preserve">Vuoggatjålme RT 7387180, 1528283</t>
  </si>
  <si>
    <t xml:space="preserve">Åsele, Bodberget</t>
  </si>
  <si>
    <t xml:space="preserve">RT 7121693,1559190 Åsele, Bodberget</t>
  </si>
  <si>
    <t xml:space="preserve">Ockelbo, Jvg</t>
  </si>
  <si>
    <t xml:space="preserve">Söder om Ockelbo, ej närmare angivet av polis (RT 6748900, 1548800)</t>
  </si>
  <si>
    <t xml:space="preserve">Suddesjau, Grubbtjärn</t>
  </si>
  <si>
    <t xml:space="preserve"> Grubbtjärn, Suddesjaur, RT  7316815, 1647498</t>
  </si>
  <si>
    <t xml:space="preserve">Arjeplog, Nipetjåkkå</t>
  </si>
  <si>
    <t xml:space="preserve">Arjeplog, Nipetjåkkå,  RT 7374040,1608088</t>
  </si>
  <si>
    <t xml:space="preserve">Mora, Träkolsmyran, Vimo RT 	6750014,1416689</t>
  </si>
  <si>
    <t xml:space="preserve">Sveg, Valsjön; JVG</t>
  </si>
  <si>
    <t xml:space="preserve">Härjedalen, Vallsjön, söder om Sveg,  RT 6875900,1429100 km stplpe 340+900m</t>
  </si>
  <si>
    <t xml:space="preserve">Porjus, Kaltesluokta</t>
  </si>
  <si>
    <t xml:space="preserve">RT 7455510,1648351</t>
  </si>
  <si>
    <t xml:space="preserve">Dorotea, Risbäck, Oxfjället</t>
  </si>
  <si>
    <t xml:space="preserve">Dorotea, Oxfjället RT 7174205,1483590</t>
  </si>
  <si>
    <t xml:space="preserve">Dorotea, Skallvattenberget</t>
  </si>
  <si>
    <t xml:space="preserve">Dorotea, Skallvattenberget RT 7110152,1548994</t>
  </si>
  <si>
    <t xml:space="preserve">Hammarstrand, Stugun, Gransjölandet</t>
  </si>
  <si>
    <t xml:space="preserve">Boden, Brännberg- Laduberg, jvg</t>
  </si>
  <si>
    <t xml:space="preserve">Boden, Mellan Brännberg och Laduberg  RT 7305700,1746400</t>
  </si>
  <si>
    <t xml:space="preserve">36,1</t>
  </si>
  <si>
    <t xml:space="preserve">Ingen uppgift</t>
  </si>
  <si>
    <t xml:space="preserve">Åsarna, Skålan</t>
  </si>
  <si>
    <t xml:space="preserve">Berg, Åsarna, Skålan</t>
  </si>
  <si>
    <t xml:space="preserve">Luleå kommun</t>
  </si>
  <si>
    <t xml:space="preserve">11 alt 12</t>
  </si>
  <si>
    <t xml:space="preserve">Lycksele lappmark</t>
  </si>
  <si>
    <t xml:space="preserve">Storuman, Tärnaby, Rönnbäcksnäset</t>
  </si>
  <si>
    <t xml:space="preserve">Rönnbäcksnäset, Storuman, RT 7269311,1480073</t>
  </si>
  <si>
    <t xml:space="preserve">2015-00-00</t>
  </si>
  <si>
    <t xml:space="preserve">juvenile</t>
  </si>
  <si>
    <t xml:space="preserve">Wilhelmina, Kallhällsmyrorna</t>
  </si>
  <si>
    <t xml:space="preserve">Kallhällsmyrorna RT 7217896, 1506312</t>
  </si>
  <si>
    <t xml:space="preserve">Svartnäs, Långfäboden</t>
  </si>
  <si>
    <t xml:space="preserve">SV Långfäboden, Svartnäs</t>
  </si>
  <si>
    <t xml:space="preserve">Skattungbyn, Kruppa</t>
  </si>
  <si>
    <t xml:space="preserve">Kruppa Fäbod, Skattungbyn</t>
  </si>
  <si>
    <t xml:space="preserve">Orsa, Furudal</t>
  </si>
  <si>
    <t xml:space="preserve">Furudal</t>
  </si>
  <si>
    <t xml:space="preserve">väg 992 mellan Rossön-Nagastöjälen, Strömsunds kommun</t>
  </si>
  <si>
    <t xml:space="preserve">Vilhelmina, Marsfjällsmassivet</t>
  </si>
  <si>
    <t xml:space="preserve">Marsfjällsmassivet, Vilhelmina kommun</t>
  </si>
  <si>
    <t xml:space="preserve">16,3</t>
  </si>
  <si>
    <t xml:space="preserve">Sveg, Lillhärdal</t>
  </si>
  <si>
    <t xml:space="preserve">Lillhärdal S.V Sveg</t>
  </si>
  <si>
    <t xml:space="preserve">Orsa, Hansjö</t>
  </si>
  <si>
    <t xml:space="preserve">Dalarna, Orsa kommun, Hansjo</t>
  </si>
  <si>
    <t xml:space="preserve">Ljusdal, Havra</t>
  </si>
  <si>
    <t xml:space="preserve">Gavleborg, Ljusdals kommun, Havra. RT 68615, 14962</t>
  </si>
  <si>
    <t xml:space="preserve">Orsa; Hansjö</t>
  </si>
  <si>
    <t xml:space="preserve">50,7</t>
  </si>
  <si>
    <t xml:space="preserve">50,9</t>
  </si>
  <si>
    <t xml:space="preserve">Åsen - Brunnsberg</t>
  </si>
  <si>
    <t xml:space="preserve">Snipdalsvägen 500 meter in och 100 meter öster om  vägen, Snipdalsvägen ligger mellan Åsen och Brunnsberg</t>
  </si>
  <si>
    <t xml:space="preserve">Mora, Eldris</t>
  </si>
  <si>
    <t xml:space="preserve">Eldris, RT 6767216,1424587</t>
  </si>
  <si>
    <t xml:space="preserve">Älvdalen; Rivsjölägret</t>
  </si>
  <si>
    <t xml:space="preserve">Rivsjölägret, Rt 68204,13909</t>
  </si>
  <si>
    <t xml:space="preserve">Tarradalen</t>
  </si>
  <si>
    <t xml:space="preserve">Småland</t>
  </si>
  <si>
    <t xml:space="preserve">Värnamo, Maramö S</t>
  </si>
  <si>
    <t xml:space="preserve">Intill nationalparken Store Mosse strax söder om Maramö (mellan Hillerstorp och Värnamo).</t>
  </si>
  <si>
    <t xml:space="preserve">Malung V, Sörsjön</t>
  </si>
  <si>
    <t xml:space="preserve">Malung W, Sörsjön (enl. SNV)</t>
  </si>
  <si>
    <t xml:space="preserve">Bräcke, Rossbolbodarna</t>
  </si>
  <si>
    <t xml:space="preserve">Hunge, Rossbolbodarna, Lokmyran, Bräcke</t>
  </si>
  <si>
    <t xml:space="preserve">Falun - Hofors, Långsjön</t>
  </si>
  <si>
    <t xml:space="preserve">Långsjön Km stolpe 65</t>
  </si>
  <si>
    <t xml:space="preserve">Hamra, Tandsjöborg</t>
  </si>
  <si>
    <t xml:space="preserve">Tandsjöborg, strax norr om stationen</t>
  </si>
  <si>
    <t xml:space="preserve">13,1*</t>
  </si>
  <si>
    <t xml:space="preserve">Falun, Övertänger</t>
  </si>
  <si>
    <t xml:space="preserve">Övertänger</t>
  </si>
  <si>
    <t xml:space="preserve">Sveg, Los, Norrbyn</t>
  </si>
  <si>
    <t xml:space="preserve">Norrbyn, Los</t>
  </si>
  <si>
    <t xml:space="preserve">Arjeplog, Rävudden</t>
  </si>
  <si>
    <t xml:space="preserve">Rävudden, Arjeplog</t>
  </si>
  <si>
    <t xml:space="preserve">71,0</t>
  </si>
  <si>
    <t xml:space="preserve">Hofors, Granstanda</t>
  </si>
  <si>
    <t xml:space="preserve">Noppikoski, RT-68206,14460</t>
  </si>
  <si>
    <t xml:space="preserve">Hede, Medskogsbygget</t>
  </si>
  <si>
    <t xml:space="preserve">rv 84, 1km V Medskogsbygget</t>
  </si>
  <si>
    <t xml:space="preserve">Lycksele, Högberget</t>
  </si>
  <si>
    <t xml:space="preserve">Högberget, Lycksele, RT-7184584,1588755</t>
  </si>
  <si>
    <t xml:space="preserve">Mora, Våmhus;Holmtjärn</t>
  </si>
  <si>
    <t xml:space="preserve">Holmtjärn,Våmhus, Mora (67908,14246)</t>
  </si>
  <si>
    <t xml:space="preserve">67864,14020, Älvdalen</t>
  </si>
  <si>
    <t xml:space="preserve">Edsbyn; Skalen</t>
  </si>
  <si>
    <t xml:space="preserve">Öster om sjön Skalen, Söderomsjön, Edsbyn</t>
  </si>
  <si>
    <t xml:space="preserve">Hoting, Brattbäcken</t>
  </si>
  <si>
    <t xml:space="preserve">Rätan</t>
  </si>
  <si>
    <t xml:space="preserve">29,0</t>
  </si>
  <si>
    <t xml:space="preserve">Boliden, Svanström</t>
  </si>
  <si>
    <t xml:space="preserve">Svanström Rv95 2km V     (7202100,1721900)</t>
  </si>
  <si>
    <t xml:space="preserve">Bjurholm; Torrberget</t>
  </si>
  <si>
    <t xml:space="preserve">Torrberget, Norsjö kommun, RT 7206340,1658760</t>
  </si>
  <si>
    <t xml:space="preserve">Åbyggeby - Oslättsfors</t>
  </si>
  <si>
    <t xml:space="preserve">Gävleborg, norra stambana söder om Oslättsfors       (Rt 6739287,1564559)</t>
  </si>
  <si>
    <t xml:space="preserve">Gävleborg, norra stambana söder om Oslättsfors     (RT6739287,1564559)</t>
  </si>
  <si>
    <t xml:space="preserve">Strömsund, St. Ringsjön, Lv801</t>
  </si>
  <si>
    <t xml:space="preserve">Lv 801, S Ringsjön, Strömsunds kommun X71184 Y14706</t>
  </si>
  <si>
    <t xml:space="preserve">8,8</t>
  </si>
  <si>
    <t xml:space="preserve">Idre, Långfjällets naturreservat, Särsjöbäcken</t>
  </si>
  <si>
    <t xml:space="preserve">Särsjöbäcken, Långfjällets naturreservat. X6898565, Y1320257</t>
  </si>
  <si>
    <t xml:space="preserve">Idre, Långfjällets naturreservat</t>
  </si>
  <si>
    <t xml:space="preserve">RT-6897867,1321167</t>
  </si>
  <si>
    <t xml:space="preserve">Edsbyn, Älmesbo, Trånget</t>
  </si>
  <si>
    <t xml:space="preserve">Trånget, Älmesbo, Edsbyn</t>
  </si>
  <si>
    <t xml:space="preserve">42,6</t>
  </si>
  <si>
    <t xml:space="preserve">Hofors V,RV 80, Ålängen</t>
  </si>
  <si>
    <t xml:space="preserve">Rv 80 ca 100 m öster om Lv 771, Säter</t>
  </si>
  <si>
    <t xml:space="preserve">Åsarna, Kvarnsjö - Röjan</t>
  </si>
  <si>
    <t xml:space="preserve">Mellan Kvarsjö och Röjan, Bergs kommun</t>
  </si>
  <si>
    <t xml:space="preserve">12,1</t>
  </si>
  <si>
    <t xml:space="preserve">Mora, Garsås</t>
  </si>
  <si>
    <t xml:space="preserve">Garsås station</t>
  </si>
  <si>
    <t xml:space="preserve">Övre Anundsjö, Bredbyn</t>
  </si>
  <si>
    <t xml:space="preserve">Los, Nybyn, Nävertjärskullen</t>
  </si>
  <si>
    <t xml:space="preserve">Kårböle, Degervallen, Degerberget</t>
  </si>
  <si>
    <t xml:space="preserve">Jokkmokk, Larve</t>
  </si>
  <si>
    <t xml:space="preserve">1686500, 7375500 nära bäcken till Helvetesfallet</t>
  </si>
  <si>
    <t xml:space="preserve">Ljusdal, Skytesvallen</t>
  </si>
  <si>
    <t xml:space="preserve">RT 6864200,1493300</t>
  </si>
  <si>
    <t xml:space="preserve">Jokkmokk, Vuollerim, järnvägen mellan Murjek-Näsberg</t>
  </si>
  <si>
    <t xml:space="preserve">Murjek-Näsberg, Jokkmokks kommun</t>
  </si>
  <si>
    <t xml:space="preserve">Orsa, Skattungbyn; Täksberget</t>
  </si>
  <si>
    <t xml:space="preserve">Täxberg, öster Skattungsbyn</t>
  </si>
  <si>
    <t xml:space="preserve">1,4*</t>
  </si>
  <si>
    <t xml:space="preserve">Strömsund, Grelsgård</t>
  </si>
  <si>
    <t xml:space="preserve">Grelsgård 6:1, Strömsunds k:n</t>
  </si>
  <si>
    <t xml:space="preserve">Piteå, Sjulsmark</t>
  </si>
  <si>
    <t xml:space="preserve">Sjulsmark</t>
  </si>
  <si>
    <t xml:space="preserve">Sveg, Linsel-Hedeviken; Ev 84</t>
  </si>
  <si>
    <t xml:space="preserve">Rv 84, Sveg, Härjedalen</t>
  </si>
  <si>
    <t xml:space="preserve">Älvdalen, Okbodarna</t>
  </si>
  <si>
    <t xml:space="preserve">RT?? 67946,??13952, Okbodarna Älvdalen</t>
  </si>
  <si>
    <t xml:space="preserve">Norra Borgafjällen, Fiskonfjället</t>
  </si>
  <si>
    <t xml:space="preserve">Fiskonfjället, Vilhelmina RT 7210860,1463049</t>
  </si>
  <si>
    <t xml:space="preserve">Arjeplog, Krapesvare</t>
  </si>
  <si>
    <t xml:space="preserve">Gäddede, Hotagsfjällen, Bratlidfjället</t>
  </si>
  <si>
    <t xml:space="preserve">Krokom, Brattlidfjället</t>
  </si>
  <si>
    <t xml:space="preserve">Älvdalen, Klitten, Hykjeberg</t>
  </si>
  <si>
    <t xml:space="preserve">RT 6796286,1412899</t>
  </si>
  <si>
    <t xml:space="preserve">Ca 10 km S Noppikoski; Delåsen</t>
  </si>
  <si>
    <t xml:space="preserve">RT 6810800,1447900 Delåsen i Orsa besparingsskogs marker</t>
  </si>
  <si>
    <t xml:space="preserve">Junsele, Betåsen- Ådals-Liden, jvg.</t>
  </si>
  <si>
    <t xml:space="preserve">km-stolpe 36050 mellan Ådals-Liden och Betåsen</t>
  </si>
  <si>
    <t xml:space="preserve">Malå, Avaås</t>
  </si>
  <si>
    <t xml:space="preserve">Älvdalen, Navardalen, Navardalgnupen</t>
  </si>
  <si>
    <t xml:space="preserve">RT 6818779,1397047 Navardalen, Navardalsgnupen</t>
  </si>
  <si>
    <t xml:space="preserve">22,7</t>
  </si>
  <si>
    <t xml:space="preserve">Älvdalen, Åsen</t>
  </si>
  <si>
    <t xml:space="preserve">Storstöten, Lilfjället</t>
  </si>
  <si>
    <t xml:space="preserve">RT 6905282,1336128</t>
  </si>
  <si>
    <t xml:space="preserve">Bågede, 1 km S lv 801</t>
  </si>
  <si>
    <t xml:space="preserve">lv 801 ca 1 km S Bågede strax innan vägskälet till Munsvattnet, Norra Jämtland</t>
  </si>
  <si>
    <t xml:space="preserve">Sareks Nationalpark, Alkajaure</t>
  </si>
  <si>
    <t xml:space="preserve">Sv Alkajaure</t>
  </si>
  <si>
    <t xml:space="preserve">Ockelbo, Heden; jvg</t>
  </si>
  <si>
    <t xml:space="preserve">Järnvägen, bandel 311, söder om Ockelbo, Rt 6740835,1548170</t>
  </si>
  <si>
    <t xml:space="preserve">25,3</t>
  </si>
  <si>
    <t xml:space="preserve">Sveg, Remmet, Stor-Tävremsvallen</t>
  </si>
  <si>
    <t xml:space="preserve">Tävremmet RT 6894560,1416900</t>
  </si>
  <si>
    <t xml:space="preserve">Orsa besparingsskog, Los</t>
  </si>
  <si>
    <t xml:space="preserve">21,5</t>
  </si>
  <si>
    <t xml:space="preserve">Jokkmokk, Klubbudden</t>
  </si>
  <si>
    <t xml:space="preserve">Klubbudden, BD län</t>
  </si>
  <si>
    <t xml:space="preserve">Sunderbyn Luleå</t>
  </si>
  <si>
    <t xml:space="preserve">30*</t>
  </si>
  <si>
    <t xml:space="preserve">Edsele, Fjällbohög</t>
  </si>
  <si>
    <t xml:space="preserve">Fjällbohög, Edsele</t>
  </si>
  <si>
    <t xml:space="preserve">Edsbyn, Räka</t>
  </si>
  <si>
    <t xml:space="preserve">Byn Räka Rt 6810204,1481906</t>
  </si>
  <si>
    <t xml:space="preserve">Hotagen, Valsjöbyn</t>
  </si>
  <si>
    <t xml:space="preserve">Valsjöbyn</t>
  </si>
  <si>
    <t xml:space="preserve">Lillhärdal, Strömmvallen</t>
  </si>
  <si>
    <t xml:space="preserve">Strömmvallen, Lillhärdal</t>
  </si>
  <si>
    <t xml:space="preserve">Gällivare, Padjelanta</t>
  </si>
  <si>
    <t xml:space="preserve">Padjelanta</t>
  </si>
  <si>
    <t xml:space="preserve">Boden, Sandträsk, Risberget</t>
  </si>
  <si>
    <t xml:space="preserve">Risberget, Sandträsk</t>
  </si>
  <si>
    <t xml:space="preserve">24,9</t>
  </si>
  <si>
    <t xml:space="preserve">Boden, Garsiberget</t>
  </si>
  <si>
    <t xml:space="preserve">Boden?</t>
  </si>
  <si>
    <t xml:space="preserve">Idre, Drosbacken</t>
  </si>
  <si>
    <t xml:space="preserve">Drosbacken,Idre, RT 6858544,1324873</t>
  </si>
  <si>
    <t xml:space="preserve">19,5</t>
  </si>
  <si>
    <t xml:space="preserve">Orsa, Noppikoski, Ajtomäck</t>
  </si>
  <si>
    <t xml:space="preserve">RT 6806647,1453991</t>
  </si>
  <si>
    <t xml:space="preserve">Orsa, Rosentorp</t>
  </si>
  <si>
    <t xml:space="preserve">Orsa, Rosentorp     6807000 / 1454100</t>
  </si>
  <si>
    <t xml:space="preserve">0,98</t>
  </si>
  <si>
    <t xml:space="preserve">Orsa, Lannaberget</t>
  </si>
  <si>
    <t xml:space="preserve">Dalarna, Orsa, Lannaberget, RT 6814922,Y1461422</t>
  </si>
  <si>
    <t xml:space="preserve">Sareks Nationalpark, S Ritatjåkkå</t>
  </si>
  <si>
    <t xml:space="preserve">RT 7465771,1572019</t>
  </si>
  <si>
    <t xml:space="preserve">Vindeln, Ekträsk, JVG</t>
  </si>
  <si>
    <t xml:space="preserve">Ekträsk, Vindeln</t>
  </si>
  <si>
    <t xml:space="preserve">Arjeplog, Nipetjåkkå; Marandalen</t>
  </si>
  <si>
    <t xml:space="preserve">RT 7406631,1548858 Marandalen</t>
  </si>
  <si>
    <t xml:space="preserve">Kvikkjokk, Skieltavare</t>
  </si>
  <si>
    <t xml:space="preserve">Skieltavare RT 7406983,1594249</t>
  </si>
  <si>
    <t xml:space="preserve">Ytterhogdal, Flor</t>
  </si>
  <si>
    <t xml:space="preserve">Öster om Flor, Ytterhogdal RT 6890540,1461480</t>
  </si>
  <si>
    <t xml:space="preserve">4,5</t>
  </si>
  <si>
    <t xml:space="preserve">Padjelanta Nationalpark, Stuor Titer</t>
  </si>
  <si>
    <t xml:space="preserve">RT 7473131,1543888</t>
  </si>
  <si>
    <t xml:space="preserve">79,5</t>
  </si>
  <si>
    <t xml:space="preserve">RT 7406631,1548858</t>
  </si>
  <si>
    <t xml:space="preserve">Kvikkjokk, N Änamusjaure</t>
  </si>
  <si>
    <t xml:space="preserve">RT 7420330,1595950</t>
  </si>
  <si>
    <t xml:space="preserve">Bjurholm, Bredträsk</t>
  </si>
  <si>
    <t xml:space="preserve">RT 7089775,1636146</t>
  </si>
  <si>
    <t xml:space="preserve">Umeå, Holmsund</t>
  </si>
  <si>
    <t xml:space="preserve">RT 7074761,1725294</t>
  </si>
  <si>
    <t xml:space="preserve">Vilhelmina, Vojmåns camping, Väg 45</t>
  </si>
  <si>
    <t xml:space="preserve">Väg 45 Vojmåns camping, ca 2 km S VojmånVilhelmina RT 7179550,1542970</t>
  </si>
  <si>
    <t xml:space="preserve">Arjeplog, Gåbrek</t>
  </si>
  <si>
    <t xml:space="preserve">RT 7363053,1617725</t>
  </si>
  <si>
    <t xml:space="preserve">Strömsund, Hössjön</t>
  </si>
  <si>
    <t xml:space="preserve">7084545,1503954 3 km från E45 mot Backe</t>
  </si>
  <si>
    <t xml:space="preserve">27,4</t>
  </si>
  <si>
    <t xml:space="preserve">Jokkmokk, Nausta, Fatjatj</t>
  </si>
  <si>
    <t xml:space="preserve">RT 7363909,1651164 Fatjatj</t>
  </si>
  <si>
    <t xml:space="preserve">10 km S Abisko, Siellacohkka</t>
  </si>
  <si>
    <t xml:space="preserve">RT 7569817,1622780</t>
  </si>
  <si>
    <t xml:space="preserve">Lofsdalen, ca 2 km NO Glöte</t>
  </si>
  <si>
    <t xml:space="preserve">RT 6891215,1381247</t>
  </si>
  <si>
    <t xml:space="preserve">Söderhamn, Mickelstäckten</t>
  </si>
  <si>
    <t xml:space="preserve">Knipberget Höljebro RT 6791109,1566000</t>
  </si>
  <si>
    <t xml:space="preserve">Voxnabruk, Norrgårdarna</t>
  </si>
  <si>
    <t xml:space="preserve">Vid skylten Norrgårdarna, Norr om Voxna bruk</t>
  </si>
  <si>
    <t xml:space="preserve">6,1</t>
  </si>
  <si>
    <t xml:space="preserve">Arjeplog, Laisvall, Gardevare</t>
  </si>
  <si>
    <t xml:space="preserve">Gardevare</t>
  </si>
  <si>
    <t xml:space="preserve">Falun, Svärdsjö, Hillersboda</t>
  </si>
  <si>
    <t xml:space="preserve">Hillersboda, Svärdsjö</t>
  </si>
  <si>
    <t xml:space="preserve">Arjeplog, Njassja</t>
  </si>
  <si>
    <t xml:space="preserve">RT 7398810, 1549791</t>
  </si>
  <si>
    <t xml:space="preserve">Jokkmokk, Sarek, Njåtjos</t>
  </si>
  <si>
    <t xml:space="preserve">Njåtjos</t>
  </si>
  <si>
    <t xml:space="preserve">Kiruna, Besses</t>
  </si>
  <si>
    <t xml:space="preserve">Besses/Talma</t>
  </si>
  <si>
    <t xml:space="preserve">RT 7398689, 1554364</t>
  </si>
  <si>
    <t xml:space="preserve">Ämådalen, Orsa</t>
  </si>
  <si>
    <t xml:space="preserve">Jokkmokk, Pårte</t>
  </si>
  <si>
    <t xml:space="preserve">Pårte, Norrbotten</t>
  </si>
  <si>
    <t xml:space="preserve">Arjeplog, Vuoulak</t>
  </si>
  <si>
    <t xml:space="preserve">34,5</t>
  </si>
  <si>
    <t xml:space="preserve">Sareks nationalpark, Kupoervagge</t>
  </si>
  <si>
    <t xml:space="preserve">Kuopervagge, RT 7476800,1571100</t>
  </si>
  <si>
    <t xml:space="preserve">Sareks nationalpark, Kuopervagge</t>
  </si>
  <si>
    <t xml:space="preserve">Krokom, Föllinge, Tuvattnet</t>
  </si>
  <si>
    <t xml:space="preserve">Tuvattnet, Föllinge, Krokom</t>
  </si>
  <si>
    <t xml:space="preserve">Sälen, Högstrand</t>
  </si>
  <si>
    <t xml:space="preserve">Ejskogsfjälltäkten, Sälen</t>
  </si>
  <si>
    <t xml:space="preserve">Östersund, Fisksjöbodarna</t>
  </si>
  <si>
    <t xml:space="preserve">Fisksjöbodarna, RT 7075990, 1420295</t>
  </si>
  <si>
    <t xml:space="preserve">Tännäs, Lossen</t>
  </si>
  <si>
    <t xml:space="preserve">Lossen Renslakteri, Härjedalens kommun</t>
  </si>
  <si>
    <t xml:space="preserve">Ockelbo, Mo, Långänget</t>
  </si>
  <si>
    <t xml:space="preserve">RT 6760574,1546674 Långänget, norr Mo, Ockelbo</t>
  </si>
  <si>
    <t xml:space="preserve">Avaås, Malå</t>
  </si>
  <si>
    <t xml:space="preserve">2010-00-00</t>
  </si>
  <si>
    <t xml:space="preserve">Gabna sameby</t>
  </si>
  <si>
    <t xml:space="preserve">Gabbna sameby</t>
  </si>
  <si>
    <t xml:space="preserve">26,6</t>
  </si>
  <si>
    <t xml:space="preserve">23,8</t>
  </si>
  <si>
    <t xml:space="preserve">Gittun, 4 km E</t>
  </si>
  <si>
    <t xml:space="preserve">RT 7357733,1626348</t>
  </si>
  <si>
    <t xml:space="preserve">Mierkenis</t>
  </si>
  <si>
    <t xml:space="preserve">Mierkenes</t>
  </si>
  <si>
    <t xml:space="preserve">Arjeplog, Vuolvojaure, Rävudden</t>
  </si>
  <si>
    <t xml:space="preserve">renhägn i Rävudden</t>
  </si>
  <si>
    <t xml:space="preserve">Slakka, Jokkmokk</t>
  </si>
  <si>
    <t xml:space="preserve">1 km NV Slakka, Jokkmokk RT 739750,169815</t>
  </si>
  <si>
    <t xml:space="preserve">Linsell RT 6895180,1400580</t>
  </si>
  <si>
    <t xml:space="preserve">Gällivare, Malmberget</t>
  </si>
  <si>
    <t xml:space="preserve">Sikträskvägen, Malmberget, Gällivare</t>
  </si>
  <si>
    <t xml:space="preserve">Bjurholm, Studsviken</t>
  </si>
  <si>
    <t xml:space="preserve">Högåsen (studsvik) RT 7079782,1633831</t>
  </si>
  <si>
    <t xml:space="preserve">Storuman, Rönnliden; Tjärnmyran</t>
  </si>
  <si>
    <t xml:space="preserve">Rönnliden, storuman, RT 7228146,1548127</t>
  </si>
  <si>
    <t xml:space="preserve">Hamra, Lillhamra; Jvg</t>
  </si>
  <si>
    <t xml:space="preserve">Lillhamra, Tandsjöborg RT 6835683, 1447104</t>
  </si>
  <si>
    <t xml:space="preserve">Strömsund, Rundsjö, Stor-Lertjärnberget</t>
  </si>
  <si>
    <t xml:space="preserve">Rundsjö, Lertjärnberget, Strömsund, RT 7085920, 1513369</t>
  </si>
  <si>
    <t xml:space="preserve">Voullerim</t>
  </si>
  <si>
    <t xml:space="preserve">Jokkmokk, Voullerim</t>
  </si>
  <si>
    <t xml:space="preserve">Jokkmokk, Paktevare</t>
  </si>
  <si>
    <t xml:space="preserve">RT 7412452,1663302</t>
  </si>
  <si>
    <t xml:space="preserve">Luleå, Sundom, Laduviken</t>
  </si>
  <si>
    <t xml:space="preserve">Laduviken, Sundom, Luleå</t>
  </si>
  <si>
    <t xml:space="preserve">Bjurholm, Holmåker</t>
  </si>
  <si>
    <t xml:space="preserve">Holmåker, Bastuträsk/Braxsele, Bjurholm, Väg 92</t>
  </si>
  <si>
    <t xml:space="preserve">36,3</t>
  </si>
  <si>
    <t xml:space="preserve">Tännäs, Funäsdalsberget</t>
  </si>
  <si>
    <t xml:space="preserve">Funäsdalsberget</t>
  </si>
  <si>
    <t xml:space="preserve">2,8</t>
  </si>
  <si>
    <t xml:space="preserve">3,0</t>
  </si>
  <si>
    <t xml:space="preserve">4,0</t>
  </si>
  <si>
    <t xml:space="preserve">Södra delen av Tandsjöborg</t>
  </si>
  <si>
    <t xml:space="preserve">Mora, Siljansfors</t>
  </si>
  <si>
    <t xml:space="preserve">E45 ca 6000 m sv Lv 944, Siljansfors, Mora kommun</t>
  </si>
  <si>
    <t xml:space="preserve">Örnsköldsvik, Aspeå</t>
  </si>
  <si>
    <t xml:space="preserve">RT 7031367, 1583191 Mellan Aspeå och Stormyran , Örnsköldsvik kommun</t>
  </si>
  <si>
    <t xml:space="preserve">Älvros, Nonsberget</t>
  </si>
  <si>
    <t xml:space="preserve">S. Älvros RT 6878209,1436461</t>
  </si>
  <si>
    <t xml:space="preserve">Orsa, Tandberget</t>
  </si>
  <si>
    <t xml:space="preserve">Tandberget, Orsa  ( N 61° 17', E 14° 35')</t>
  </si>
  <si>
    <t xml:space="preserve">Särna, Åsbo,  2 km O</t>
  </si>
  <si>
    <t xml:space="preserve">RT 6819992,1357575</t>
  </si>
  <si>
    <t xml:space="preserve">Färila, Orrnäset</t>
  </si>
  <si>
    <t xml:space="preserve">RT 6847705,1496431 Sånghussjön, Ljusdals kommun</t>
  </si>
  <si>
    <t xml:space="preserve">39,4</t>
  </si>
  <si>
    <t xml:space="preserve">Vilhelmina, Långtjärn</t>
  </si>
  <si>
    <t xml:space="preserve">RT 7159169,1560274 Mellan Långtjärn och sjön Rissjö, Vilhelmina</t>
  </si>
  <si>
    <t xml:space="preserve">Brunflo, Grytans läger</t>
  </si>
  <si>
    <t xml:space="preserve">Grytans läger, RT 7000673, 1451048</t>
  </si>
  <si>
    <t xml:space="preserve">Valsjöbyn, Torshöjden</t>
  </si>
  <si>
    <t xml:space="preserve">Hötjärnarna, Torshöjden, RT 7106436, 1424716</t>
  </si>
  <si>
    <t xml:space="preserve">Kilafors, Kölberg</t>
  </si>
  <si>
    <t xml:space="preserve">Kölberg, Kilafors</t>
  </si>
  <si>
    <t xml:space="preserve">Hede, Grundsjön, Långa</t>
  </si>
  <si>
    <t xml:space="preserve">Grundsjön,Långa, RT 6947293, 1354888</t>
  </si>
  <si>
    <t xml:space="preserve">Tännäs, Fjällsätern</t>
  </si>
  <si>
    <t xml:space="preserve">Tännäs sameby, Härjedalens kommun RT 6931910,1327515</t>
  </si>
  <si>
    <t xml:space="preserve">Lycksele, Rusksele, Flakaberget</t>
  </si>
  <si>
    <t xml:space="preserve">Rockträsk, Rusksele, Lycksele 	7188359,1659960</t>
  </si>
  <si>
    <t xml:space="preserve">Mittådalen, Holmvallen</t>
  </si>
  <si>
    <t xml:space="preserve">	RT 6960179,1333501</t>
  </si>
  <si>
    <t xml:space="preserve">16,8</t>
  </si>
  <si>
    <t xml:space="preserve">	RT 6960318,1333467</t>
  </si>
  <si>
    <t xml:space="preserve">14,8</t>
  </si>
  <si>
    <t xml:space="preserve">	RT 6960218,1333268</t>
  </si>
  <si>
    <t xml:space="preserve">Malå, Gargnäs, Granberget</t>
  </si>
  <si>
    <t xml:space="preserve">RT 7248600,1611700</t>
  </si>
  <si>
    <t xml:space="preserve">Mittådalen, Gunnarsstöten</t>
  </si>
  <si>
    <t xml:space="preserve">RT 6959740,1337210</t>
  </si>
  <si>
    <t xml:space="preserve">Stora Stensjön, Vuaksa</t>
  </si>
  <si>
    <t xml:space="preserve">RT 7094807,1397268</t>
  </si>
  <si>
    <t xml:space="preserve">27,2</t>
  </si>
  <si>
    <t xml:space="preserve">28,9</t>
  </si>
  <si>
    <t xml:space="preserve">Saxnäs, Blaikliden</t>
  </si>
  <si>
    <t xml:space="preserve">RT 7215846,1495251 Blaikliden 1 km uppströms Lermyrbäcken från Korsbäcken</t>
  </si>
  <si>
    <t xml:space="preserve">Hotagen, Stora Stensjön, Makkene</t>
  </si>
  <si>
    <t xml:space="preserve">RT 7103208,1385863 Vauksa</t>
  </si>
  <si>
    <t xml:space="preserve">Sielkentjakke</t>
  </si>
  <si>
    <t xml:space="preserve">RT 7180888,1442171 Sielkentjakke</t>
  </si>
  <si>
    <t xml:space="preserve">Jougdadalen, Gakka</t>
  </si>
  <si>
    <t xml:space="preserve">RT 7161931,1444410 Gakka, Jougdaberg</t>
  </si>
  <si>
    <t xml:space="preserve">13,5</t>
  </si>
  <si>
    <t xml:space="preserve">14,3</t>
  </si>
  <si>
    <t xml:space="preserve">Gräftåvallen</t>
  </si>
  <si>
    <t xml:space="preserve">Gräftåvallen, Oviken, Berg RT 6991748,1405937</t>
  </si>
  <si>
    <t xml:space="preserve">Jäkkvik, Måskotjåkkå</t>
  </si>
  <si>
    <t xml:space="preserve">Norrbotten, Måskotjåkkå, RT 7409011,1546487</t>
  </si>
  <si>
    <t xml:space="preserve">Sudok, Nunisberget</t>
  </si>
  <si>
    <t xml:space="preserve">Norrbotten, Nunisberget, RT 7358500,1710500</t>
  </si>
  <si>
    <t xml:space="preserve">Norra Bergnäs, Västra Limsjaure</t>
  </si>
  <si>
    <t xml:space="preserve">Norrbotten, Västra Limsjaure, RT 7373047,1607346</t>
  </si>
  <si>
    <t xml:space="preserve">Kåbdalis, Västra Puornajaure</t>
  </si>
  <si>
    <t xml:space="preserve">Norrbotten, Västra Puornajaure, RT 7357307,1670980</t>
  </si>
  <si>
    <t xml:space="preserve">Arjeplog, Brännberget, Sågsjö</t>
  </si>
  <si>
    <t xml:space="preserve">Norrbotten, Sågsjön, Brännberget, RT 7349594,1589092</t>
  </si>
  <si>
    <t xml:space="preserve">Norrbotten, Såmmarvare, RT 7352013,1603362</t>
  </si>
  <si>
    <t xml:space="preserve">Norrbotten, Såmmarvare, RT 7351940,1603245</t>
  </si>
  <si>
    <t xml:space="preserve">Tjärnberg, Ringselet</t>
  </si>
  <si>
    <t xml:space="preserve">Norrbotten, Ringselet, RT 7372870,1545269</t>
  </si>
  <si>
    <t xml:space="preserve">Kåbdalis, Kurivare</t>
  </si>
  <si>
    <t xml:space="preserve">Norrbotten, Kurivare, RT 7331700,1685100</t>
  </si>
  <si>
    <t xml:space="preserve">21,7</t>
  </si>
  <si>
    <t xml:space="preserve">Arjeplog, Njarkalis</t>
  </si>
  <si>
    <t xml:space="preserve">Arjeplog, Njarkalis,  RT 7414166,1555802</t>
  </si>
  <si>
    <t xml:space="preserve">Arjeplog, Julmak, Kustarnuipa</t>
  </si>
  <si>
    <t xml:space="preserve">Arjeplog, Julmak, Kustar,  RT 7400125,1545767</t>
  </si>
  <si>
    <t xml:space="preserve">Arvidsjaur, Norrstrand</t>
  </si>
  <si>
    <t xml:space="preserve">Arvidsjaur, Norrstrand,  RT 7323618,1644782</t>
  </si>
  <si>
    <t xml:space="preserve">Arjeplog, Stuor-Måskevaratjah</t>
  </si>
  <si>
    <t xml:space="preserve">Arjeplog, Stuor-Måskevaratjah,  RT 7415568,1549053</t>
  </si>
  <si>
    <t xml:space="preserve">Arjeplog, Luttun, Luttunjaure</t>
  </si>
  <si>
    <t xml:space="preserve">Arjeplog, Luttunjaure,  RT 7363062,1623915</t>
  </si>
  <si>
    <t xml:space="preserve">Arjeplog, Luttunjaure,  RT 7363542,1623851</t>
  </si>
  <si>
    <t xml:space="preserve">Arjeplog, Säitevare, Svertik,</t>
  </si>
  <si>
    <t xml:space="preserve">Arjeplog, Svertik, Säitevare,  RT 7382745,1600964</t>
  </si>
  <si>
    <t xml:space="preserve">14,9</t>
  </si>
  <si>
    <t xml:space="preserve">Kiruna,  Kalajåkk, Njurguhadievvá</t>
  </si>
  <si>
    <t xml:space="preserve">Gällivare, Kalajåkk,  RT 7522720,1672690</t>
  </si>
  <si>
    <t xml:space="preserve">Söderhamn, Onsäng, , Karmor</t>
  </si>
  <si>
    <t xml:space="preserve">Söderhamn, Karmor, Onsäng, Söderhamn,  RT 6793003,1565513</t>
  </si>
  <si>
    <t xml:space="preserve">Norsjö, Vargforsdammen</t>
  </si>
  <si>
    <t xml:space="preserve">RT 7224212,1677161 Skellefteälvens norra strand uppströms Vargforsens kraftstation, Norsjö kommun</t>
  </si>
  <si>
    <t xml:space="preserve">13-R39</t>
  </si>
  <si>
    <t xml:space="preserve">12-3</t>
  </si>
  <si>
    <t xml:space="preserve">4-T3</t>
  </si>
  <si>
    <t xml:space="preserve">16-R49</t>
  </si>
  <si>
    <t xml:space="preserve">Sten Bergman</t>
  </si>
  <si>
    <t xml:space="preserve">female med skinn (with skin/leather?); Svenska Kamtschatica expeditioner</t>
  </si>
  <si>
    <t xml:space="preserve">incorrect ID recorded (597936?)</t>
  </si>
  <si>
    <t xml:space="preserve">6-9</t>
  </si>
  <si>
    <t xml:space="preserve">19-R57</t>
  </si>
  <si>
    <t xml:space="preserve">20.08.94 male ad, isl. Belig. L 184, Ca 13, pe 51, Au 12. L5658</t>
  </si>
  <si>
    <t xml:space="preserve">10-15</t>
  </si>
  <si>
    <t xml:space="preserve">MH232</t>
  </si>
  <si>
    <t xml:space="preserve">8-R30</t>
  </si>
  <si>
    <t xml:space="preserve">Reindeer_pre</t>
  </si>
  <si>
    <t xml:space="preserve">Hungary</t>
  </si>
  <si>
    <t xml:space="preserve">16000 BP</t>
  </si>
  <si>
    <t xml:space="preserve">Somogy</t>
  </si>
  <si>
    <t xml:space="preserve">Ságvár, loess, Somogy county</t>
  </si>
  <si>
    <t xml:space="preserve">Mihály in an email: "In the case of Sagvar it is R. arcticus, but it was used as a synonim of tarandus. Anyway these Sagvar specimens seem to be a bit smaller sized individuals than the others, but it doesn't mean necessarily  difference in specific or subspecific level it can be intraspecific variability."</t>
  </si>
  <si>
    <t xml:space="preserve">Mostly pink-white coating across tooth, quite hard-fixed to tooth - real calculus? Or scores from past drilling? Also got some brown deposits, 90% sure its dirt that fell off the tooth during drilling (hard to avoid); LOTS of material</t>
  </si>
  <si>
    <t xml:space="preserve">lots</t>
  </si>
  <si>
    <t xml:space="preserve">MH37</t>
  </si>
  <si>
    <t xml:space="preserve">10-R33</t>
  </si>
  <si>
    <t xml:space="preserve">TAW</t>
  </si>
  <si>
    <t xml:space="preserve">33.6-40 Ka</t>
  </si>
  <si>
    <t xml:space="preserve">Belgium</t>
  </si>
  <si>
    <t xml:space="preserve">Trou Al’Wesse</t>
  </si>
  <si>
    <t xml:space="preserve">Trou Al’Wesse, Terrace (Miller &amp; Otte excavations, 2003-2013)</t>
  </si>
  <si>
    <t xml:space="preserve">TAW 2012 N6 B 282 15.8</t>
  </si>
  <si>
    <t xml:space="preserve">several small fragments, got brown +  white powder but crazy glove/drill moment (again)</t>
  </si>
  <si>
    <t xml:space="preserve">MH44</t>
  </si>
  <si>
    <t xml:space="preserve">15-R44</t>
  </si>
  <si>
    <t xml:space="preserve">mtDNA control region</t>
  </si>
  <si>
    <t xml:space="preserve">TAW 2012 NSD 116 N5.116 15.3</t>
  </si>
  <si>
    <t xml:space="preserve">brown/white powder from running drill over tooth</t>
  </si>
  <si>
    <t xml:space="preserve">9-5</t>
  </si>
  <si>
    <t xml:space="preserve">MH32</t>
  </si>
  <si>
    <t xml:space="preserve">9-R32</t>
  </si>
  <si>
    <t xml:space="preserve">unknown</t>
  </si>
  <si>
    <t xml:space="preserve">Trou Al’Wesse, Terrace (Collin &amp; Otte excavations, 1996)</t>
  </si>
  <si>
    <t xml:space="preserve">TAW 1996 M5.553.4 stratum 16 square M5 fiche 553</t>
  </si>
  <si>
    <t xml:space="preserve">brown deposit in crack + white powder (tooth?)</t>
  </si>
  <si>
    <t xml:space="preserve">3-13</t>
  </si>
  <si>
    <t xml:space="preserve">MH26</t>
  </si>
  <si>
    <t xml:space="preserve">19-R60</t>
  </si>
  <si>
    <t xml:space="preserve">&gt;40 Ka?</t>
  </si>
  <si>
    <t xml:space="preserve">TAW 1996 M5.553.1 stratum 16 square M5 fiche 553</t>
  </si>
  <si>
    <t xml:space="preserve">1-8</t>
  </si>
  <si>
    <t xml:space="preserve">MH404</t>
  </si>
  <si>
    <t xml:space="preserve">19-R61</t>
  </si>
  <si>
    <t xml:space="preserve">Saivarova</t>
  </si>
  <si>
    <t xml:space="preserve">394 ± 17 BP</t>
  </si>
  <si>
    <t xml:space="preserve">Saivarova (Sámi offering site), Holmajärvi, Norrkaitum, Gällivare</t>
  </si>
  <si>
    <t xml:space="preserve">Saivarova L626d mandible molar M2</t>
  </si>
  <si>
    <t xml:space="preserve">black/grey film over teeth (dirt?) but actually looked white as a powder</t>
  </si>
  <si>
    <t xml:space="preserve">2-9</t>
  </si>
  <si>
    <t xml:space="preserve">MH303</t>
  </si>
  <si>
    <t xml:space="preserve">13-R40</t>
  </si>
  <si>
    <t xml:space="preserve">Pestrechinsky II</t>
  </si>
  <si>
    <t xml:space="preserve">4000 cal BP</t>
  </si>
  <si>
    <t xml:space="preserve">Tatarstan Republic</t>
  </si>
  <si>
    <t xml:space="preserve">Pestrechinsky II site</t>
  </si>
  <si>
    <t xml:space="preserve">Neemp Demoranna 2013T P.I, yr B/8 ml-10 5/ll eeb ...couldnt read (Pestrechinsky II site 18-17 cc BC)</t>
  </si>
  <si>
    <t xml:space="preserve">Likely forest reindeer, please see the article Heino et al. for more information, Archaelogical lable on zip-paket (in Russian): Пестречинская II стоянка 2013, Р.1, уч.В/8, пласт 10, б/м</t>
  </si>
  <si>
    <t xml:space="preserve">white/pink stuff over teeth, possibly real calculus or marks from previous drilling? Also some brownish stuff and some bone powder that accidentally fell out of a previously drilled hole</t>
  </si>
  <si>
    <t xml:space="preserve">13-4</t>
  </si>
  <si>
    <t xml:space="preserve">MH36</t>
  </si>
  <si>
    <t xml:space="preserve">14-R42</t>
  </si>
  <si>
    <t xml:space="preserve">TAW 2012 L7 C Dec 13 Couche 15(c) piece 74 L7.74</t>
  </si>
  <si>
    <t xml:space="preserve">white powder, ran drill over tooth sides (think tooth powder)</t>
  </si>
  <si>
    <t xml:space="preserve">14-4</t>
  </si>
  <si>
    <t xml:space="preserve">MH4</t>
  </si>
  <si>
    <t xml:space="preserve">12-R37</t>
  </si>
  <si>
    <t xml:space="preserve">TAW 2013 N5.413 L 15.6</t>
  </si>
  <si>
    <t xml:space="preserve">brown deposits/film; accidentally broke tooth piece off crinkle, returned broken bits to bag</t>
  </si>
  <si>
    <t xml:space="preserve">1-5</t>
  </si>
  <si>
    <t xml:space="preserve">MH40</t>
  </si>
  <si>
    <t xml:space="preserve">16-R45</t>
  </si>
  <si>
    <t xml:space="preserve">TAW 08 M7.104</t>
  </si>
  <si>
    <t xml:space="preserve">&lt;0,05</t>
  </si>
  <si>
    <t xml:space="preserve">2-5</t>
  </si>
  <si>
    <t xml:space="preserve">MH227+8</t>
  </si>
  <si>
    <t xml:space="preserve">16-R46</t>
  </si>
  <si>
    <t xml:space="preserve">12000 BP</t>
  </si>
  <si>
    <t xml:space="preserve">mitogenome</t>
  </si>
  <si>
    <t xml:space="preserve">Peskő</t>
  </si>
  <si>
    <t xml:space="preserve">Peskő-cave, világossárga clay</t>
  </si>
  <si>
    <t xml:space="preserve">Peskö cave premolar fragments V.60.402</t>
  </si>
  <si>
    <t xml:space="preserve">brownish film over teeth (2 fragments, presumed to be same tooth but different MH numbers, maybe not? Ask Matti)</t>
  </si>
  <si>
    <t xml:space="preserve">MH18</t>
  </si>
  <si>
    <t xml:space="preserve">17-R51</t>
  </si>
  <si>
    <t xml:space="preserve">TAW 2012 N4.139 15.8 BE</t>
  </si>
  <si>
    <t xml:space="preserve">brownish film across one side of tooth (other side had many drilled holes)</t>
  </si>
  <si>
    <t xml:space="preserve">15-1</t>
  </si>
  <si>
    <t xml:space="preserve">MH301-A</t>
  </si>
  <si>
    <t xml:space="preserve">18-R55</t>
  </si>
  <si>
    <t xml:space="preserve">NC Comp II ... 2013 PI 4/7-15 10 ...couldn't read (Pestrechinsky II site 18-17 cc BC)</t>
  </si>
  <si>
    <t xml:space="preserve">Likely forest reindeer, please see the article Heino et al. for more information, Archaelogical lable on zip-paket (in Russian): Пестречинская II стоянка 2013, Р.1, уч.Б/10, пласт 10, б/м</t>
  </si>
  <si>
    <t xml:space="preserve">Dirt</t>
  </si>
  <si>
    <t xml:space="preserve">Drilled off thick layer of dark brown dirt caked onto tooth - could use as a soil control</t>
  </si>
  <si>
    <t xml:space="preserve">12-10</t>
  </si>
  <si>
    <t xml:space="preserve">MH301-B</t>
  </si>
  <si>
    <t xml:space="preserve">18-R56</t>
  </si>
  <si>
    <t xml:space="preserve">Drilled whitish/brown powder from tooth parts cleaned of dirt (still got a bit of dirt in collection however). Note did NOT do second UV after dirt removal (did change drill bit)</t>
  </si>
  <si>
    <t xml:space="preserve">MH7</t>
  </si>
  <si>
    <t xml:space="preserve">20-R65</t>
  </si>
  <si>
    <t xml:space="preserve">26 Ka</t>
  </si>
  <si>
    <t xml:space="preserve">TAW 2013 Q7(P7).47 C.14</t>
  </si>
  <si>
    <t xml:space="preserve">white stuff (tooth?) and brown (dirt?)</t>
  </si>
  <si>
    <t xml:space="preserve">14-15</t>
  </si>
  <si>
    <t xml:space="preserve">MH23</t>
  </si>
  <si>
    <t xml:space="preserve">21-R68</t>
  </si>
  <si>
    <t xml:space="preserve">TAW 2012 NS 267 Deut 15.9 15.8 BE</t>
  </si>
  <si>
    <t xml:space="preserve">brown deposit in tooth crinkle; did go around sides too BUT outer glove got caught in the drill (didn't break inner glove however), tooth went flying</t>
  </si>
  <si>
    <t xml:space="preserve">11-9</t>
  </si>
  <si>
    <t xml:space="preserve">MH19</t>
  </si>
  <si>
    <t xml:space="preserve">11-R36</t>
  </si>
  <si>
    <t xml:space="preserve">Trou Al'Wesse</t>
  </si>
  <si>
    <t xml:space="preserve">TAW 2013, square N6, dic 54, couche 15.6, sachet 276. Rangifer. N6.276.1</t>
  </si>
  <si>
    <t xml:space="preserve">brownish stuff (dirt?)</t>
  </si>
  <si>
    <t xml:space="preserve">13-6</t>
  </si>
  <si>
    <t xml:space="preserve">EXCLUDE (sampled twice)</t>
  </si>
  <si>
    <t xml:space="preserve">2-3 years, 11.07.94. Fadeevskig (Novosibirskil ostrova)</t>
  </si>
  <si>
    <t xml:space="preserve">8607-M-</t>
  </si>
  <si>
    <t xml:space="preserve">2-G1-reg</t>
  </si>
  <si>
    <t xml:space="preserve">Gb1reg</t>
  </si>
  <si>
    <t xml:space="preserve">Gorilla</t>
  </si>
  <si>
    <t xml:space="preserve">beringei</t>
  </si>
  <si>
    <t xml:space="preserve">RMCA</t>
  </si>
  <si>
    <t xml:space="preserve">Zaire</t>
  </si>
  <si>
    <t xml:space="preserve">Decontam test</t>
  </si>
  <si>
    <t xml:space="preserve">9-1</t>
  </si>
  <si>
    <t xml:space="preserve">2-G1-uv</t>
  </si>
  <si>
    <t xml:space="preserve">Gb1uv</t>
  </si>
  <si>
    <t xml:space="preserve">UV (10 min)</t>
  </si>
  <si>
    <t xml:space="preserve">TCGCAGG</t>
  </si>
  <si>
    <t xml:space="preserve">2-G1-wash</t>
  </si>
  <si>
    <t xml:space="preserve">Gb1wash</t>
  </si>
  <si>
    <t xml:space="preserve">EDTA wash (0.5M, 0.5ml)</t>
  </si>
  <si>
    <t xml:space="preserve">CTCTGCA</t>
  </si>
  <si>
    <t xml:space="preserve">2260-M-</t>
  </si>
  <si>
    <t xml:space="preserve">16-G21</t>
  </si>
  <si>
    <t xml:space="preserve">1-4</t>
  </si>
  <si>
    <t xml:space="preserve">8608-M-</t>
  </si>
  <si>
    <t xml:space="preserve">20-G30</t>
  </si>
  <si>
    <t xml:space="preserve">Elute slightly discoloured; probably inhibited, excluded from sequencing</t>
  </si>
  <si>
    <t xml:space="preserve">29317-M-</t>
  </si>
  <si>
    <t xml:space="preserve">2-G2-reg</t>
  </si>
  <si>
    <t xml:space="preserve">Gb2reg</t>
  </si>
  <si>
    <t xml:space="preserve">graueri</t>
  </si>
  <si>
    <t xml:space="preserve">Brown with white (tooth?)</t>
  </si>
  <si>
    <t xml:space="preserve">2-G2-uv</t>
  </si>
  <si>
    <t xml:space="preserve">Gb2uv</t>
  </si>
  <si>
    <t xml:space="preserve">2-G2-wash</t>
  </si>
  <si>
    <t xml:space="preserve">Gb2wash</t>
  </si>
  <si>
    <t xml:space="preserve">15354-M-</t>
  </si>
  <si>
    <t xml:space="preserve">8-G4</t>
  </si>
  <si>
    <t xml:space="preserve">Half to Jena; Jena ID IBA002 (sequenced)</t>
  </si>
  <si>
    <t xml:space="preserve">812-M-</t>
  </si>
  <si>
    <t xml:space="preserve">10-G9</t>
  </si>
  <si>
    <t xml:space="preserve">Half to Jena; Jena ID BSF001 (NOT sequenced)</t>
  </si>
  <si>
    <t xml:space="preserve">11-10</t>
  </si>
  <si>
    <t xml:space="preserve">994-M-</t>
  </si>
  <si>
    <t xml:space="preserve">14-G16</t>
  </si>
  <si>
    <t xml:space="preserve">12-11</t>
  </si>
  <si>
    <t xml:space="preserve">14769-M-</t>
  </si>
  <si>
    <t xml:space="preserve">14-G17</t>
  </si>
  <si>
    <t xml:space="preserve">Half to Jena; Jena ID SHB001 (NOT sequenced)</t>
  </si>
  <si>
    <t xml:space="preserve">14615-M-</t>
  </si>
  <si>
    <t xml:space="preserve">15-G18</t>
  </si>
  <si>
    <t xml:space="preserve">6-2</t>
  </si>
  <si>
    <t xml:space="preserve">804-M-</t>
  </si>
  <si>
    <t xml:space="preserve">15-G19</t>
  </si>
  <si>
    <t xml:space="preserve">7-3</t>
  </si>
  <si>
    <t xml:space="preserve">807-M-</t>
  </si>
  <si>
    <t xml:space="preserve">11-G10</t>
  </si>
  <si>
    <t xml:space="preserve">11-4</t>
  </si>
  <si>
    <t xml:space="preserve">15353-M-</t>
  </si>
  <si>
    <t xml:space="preserve">12-G13</t>
  </si>
  <si>
    <t xml:space="preserve">Half to Jena; Jena ID IBA003 (NOT sequenced)</t>
  </si>
  <si>
    <t xml:space="preserve">15-3</t>
  </si>
  <si>
    <t xml:space="preserve">15352-M-</t>
  </si>
  <si>
    <t xml:space="preserve">11-G11</t>
  </si>
  <si>
    <t xml:space="preserve">Half to Jena; Jena ID IBA001 (sequenced)</t>
  </si>
  <si>
    <t xml:space="preserve">86.044-M-0003</t>
  </si>
  <si>
    <t xml:space="preserve">16-G20</t>
  </si>
  <si>
    <t xml:space="preserve">Half to Jena; Jena ID BIT001 (sequenced)</t>
  </si>
  <si>
    <t xml:space="preserve">9220-M-</t>
  </si>
  <si>
    <t xml:space="preserve">13-G14</t>
  </si>
  <si>
    <t xml:space="preserve">Brown with large tooth fragment</t>
  </si>
  <si>
    <t xml:space="preserve">(mostly tooth)</t>
  </si>
  <si>
    <t xml:space="preserve">Half to Jena; Jena ID WAL001 (sequenced)</t>
  </si>
  <si>
    <t xml:space="preserve">995-M-</t>
  </si>
  <si>
    <t xml:space="preserve">21-G31</t>
  </si>
  <si>
    <t xml:space="preserve">1001-M-</t>
  </si>
  <si>
    <t xml:space="preserve">2-G3-reg</t>
  </si>
  <si>
    <t xml:space="preserve">2-G3-uv</t>
  </si>
  <si>
    <t xml:space="preserve">2-G3-wash</t>
  </si>
  <si>
    <t xml:space="preserve">27759-M-</t>
  </si>
  <si>
    <t xml:space="preserve">Half to Jena; Jena ID KAT001 (NOT sequenced)</t>
  </si>
  <si>
    <t xml:space="preserve">31132-M-</t>
  </si>
  <si>
    <t xml:space="preserve">Half to Jena; Jena ID LUL001 (NOT sequenced)</t>
  </si>
  <si>
    <t xml:space="preserve">9424-M-</t>
  </si>
  <si>
    <t xml:space="preserve">A640638(I2)</t>
  </si>
  <si>
    <t xml:space="preserve">16-G22</t>
  </si>
  <si>
    <t xml:space="preserve">Exclude for now</t>
  </si>
  <si>
    <t xml:space="preserve">DRC</t>
  </si>
  <si>
    <t xml:space="preserve">Mt Mikeno, Virunga Volcanoes</t>
  </si>
  <si>
    <t xml:space="preserve">?25/10/2018</t>
  </si>
  <si>
    <t xml:space="preserve">black, very little</t>
  </si>
  <si>
    <t xml:space="preserve">potentially calculus</t>
  </si>
  <si>
    <t xml:space="preserve">A631143 (m2)</t>
  </si>
  <si>
    <t xml:space="preserve">16-G23</t>
  </si>
  <si>
    <t xml:space="preserve">North Kivu Province</t>
  </si>
  <si>
    <t xml:space="preserve">Mount Mikeno, Virunga Vulcanoes</t>
  </si>
  <si>
    <t xml:space="preserve">Södra sluttningarna av Mt Mikeno, Birunga volcanoes</t>
  </si>
  <si>
    <t xml:space="preserve">black with white (tooth?)</t>
  </si>
  <si>
    <t xml:space="preserve">yes calculus</t>
  </si>
  <si>
    <t xml:space="preserve">A621229 (I)</t>
  </si>
  <si>
    <t xml:space="preserve">16-G24</t>
  </si>
  <si>
    <t xml:space="preserve">Mt Sabyinyo, Virunga volcanoes</t>
  </si>
  <si>
    <t xml:space="preserve">black with white flecks, very little</t>
  </si>
  <si>
    <t xml:space="preserve">17-G27</t>
  </si>
  <si>
    <t xml:space="preserve">Exclude (sampled twice)</t>
  </si>
  <si>
    <t xml:space="preserve">31546-M-</t>
  </si>
  <si>
    <t xml:space="preserve">8-G5</t>
  </si>
  <si>
    <t xml:space="preserve">gorilla</t>
  </si>
  <si>
    <t xml:space="preserve">Gabon</t>
  </si>
  <si>
    <t xml:space="preserve">messed up while putting the powder into the tube, had to transfer powder from the aluminium foil</t>
  </si>
  <si>
    <t xml:space="preserve">9-8</t>
  </si>
  <si>
    <t xml:space="preserve">9406-M-</t>
  </si>
  <si>
    <t xml:space="preserve">10-G8</t>
  </si>
  <si>
    <t xml:space="preserve">Black with large tooth fragment</t>
  </si>
  <si>
    <t xml:space="preserve">10-9</t>
  </si>
  <si>
    <t xml:space="preserve">73.018-M-0010</t>
  </si>
  <si>
    <t xml:space="preserve">9-G7</t>
  </si>
  <si>
    <t xml:space="preserve">1-11</t>
  </si>
  <si>
    <t xml:space="preserve">75.056-M-0009</t>
  </si>
  <si>
    <t xml:space="preserve">19-G29</t>
  </si>
  <si>
    <t xml:space="preserve">Kameroen</t>
  </si>
  <si>
    <t xml:space="preserve">14-6</t>
  </si>
  <si>
    <t xml:space="preserve">1099-M-</t>
  </si>
  <si>
    <t xml:space="preserve">13-G15</t>
  </si>
  <si>
    <t xml:space="preserve">Brazzaville</t>
  </si>
  <si>
    <t xml:space="preserve">11-2</t>
  </si>
  <si>
    <t xml:space="preserve">73.016-M-0151</t>
  </si>
  <si>
    <t xml:space="preserve">17-G26</t>
  </si>
  <si>
    <t xml:space="preserve">11-14</t>
  </si>
  <si>
    <t xml:space="preserve">75.056-M-0014</t>
  </si>
  <si>
    <t xml:space="preserve">12-G12</t>
  </si>
  <si>
    <t xml:space="preserve">lots of plaque!</t>
  </si>
  <si>
    <t xml:space="preserve">23136-M-</t>
  </si>
  <si>
    <t xml:space="preserve">75.056-M-0015</t>
  </si>
  <si>
    <t xml:space="preserve">77.032-M-0016</t>
  </si>
  <si>
    <t xml:space="preserve">869D</t>
  </si>
  <si>
    <t xml:space="preserve">9-G6</t>
  </si>
  <si>
    <t xml:space="preserve">RBINS</t>
  </si>
  <si>
    <t xml:space="preserve">Dead in captivity</t>
  </si>
  <si>
    <t xml:space="preserve">15-10</t>
  </si>
  <si>
    <t xml:space="preserve">18-G28</t>
  </si>
  <si>
    <t xml:space="preserve"> Gorilla gorilla beringei</t>
  </si>
  <si>
    <t xml:space="preserve">4-10</t>
  </si>
  <si>
    <t xml:space="preserve">1583E</t>
  </si>
  <si>
    <t xml:space="preserve">Half to Jena; Jena ID FDM001 (sequenced)</t>
  </si>
  <si>
    <t xml:space="preserve">31138? Not in list...</t>
  </si>
  <si>
    <t xml:space="preserve">17-G25</t>
  </si>
  <si>
    <t xml:space="preserve">very little</t>
  </si>
  <si>
    <t xml:space="preserve">621445 i1dext</t>
  </si>
  <si>
    <t xml:space="preserve">NRM?</t>
  </si>
  <si>
    <t xml:space="preserve">A30739</t>
  </si>
  <si>
    <t xml:space="preserve">A610941 (I2)</t>
  </si>
  <si>
    <t xml:space="preserve">A611639(dc)</t>
  </si>
  <si>
    <t xml:space="preserve">A611930 (m3)</t>
  </si>
  <si>
    <t xml:space="preserve">tooth fragments</t>
  </si>
  <si>
    <t xml:space="preserve">A612018 (c) </t>
  </si>
  <si>
    <t xml:space="preserve">A621346 (I2)</t>
  </si>
  <si>
    <t xml:space="preserve">A630840 (I)</t>
  </si>
  <si>
    <t xml:space="preserve">A631164 (I2)</t>
  </si>
  <si>
    <t xml:space="preserve">A631168(dc)</t>
  </si>
  <si>
    <t xml:space="preserve">calculus + small tooth piece</t>
  </si>
  <si>
    <t xml:space="preserve">A631244</t>
  </si>
  <si>
    <t xml:space="preserve">A640638</t>
  </si>
  <si>
    <t xml:space="preserve">no calculus</t>
  </si>
  <si>
    <t xml:space="preserve">A641165 (m2) A</t>
  </si>
  <si>
    <t xml:space="preserve">calculus</t>
  </si>
  <si>
    <t xml:space="preserve">A641165 (m2) B</t>
  </si>
  <si>
    <t xml:space="preserve">G11540</t>
  </si>
  <si>
    <t xml:space="preserve">G31030</t>
  </si>
  <si>
    <t xml:space="preserve">G31042 or A631042</t>
  </si>
  <si>
    <t xml:space="preserve">potentially calculus- label: "molar, Gbg Mt Mikero NRM 20.3.1921 M3sin F #27"</t>
  </si>
  <si>
    <t xml:space="preserve">G41166 or 641166</t>
  </si>
  <si>
    <t xml:space="preserve">extraction blank</t>
  </si>
  <si>
    <t xml:space="preserve">6-EB1</t>
  </si>
  <si>
    <t xml:space="preserve">BkE1</t>
  </si>
  <si>
    <t xml:space="preserve">ExtBlank</t>
  </si>
  <si>
    <t xml:space="preserve">1 ml extraction buffer</t>
  </si>
  <si>
    <t xml:space="preserve">library blank</t>
  </si>
  <si>
    <t xml:space="preserve">BkL2</t>
  </si>
  <si>
    <t xml:space="preserve">LibBlank</t>
  </si>
  <si>
    <t xml:space="preserve">6-L2</t>
  </si>
  <si>
    <t xml:space="preserve">20 of water</t>
  </si>
  <si>
    <t xml:space="preserve">8-EB1</t>
  </si>
  <si>
    <t xml:space="preserve">8-EB2</t>
  </si>
  <si>
    <t xml:space="preserve">10-EB1</t>
  </si>
  <si>
    <t xml:space="preserve">10-EB2</t>
  </si>
  <si>
    <t xml:space="preserve">14-EB1</t>
  </si>
  <si>
    <t xml:space="preserve">14-EB2</t>
  </si>
  <si>
    <t xml:space="preserve">7-EB1</t>
  </si>
  <si>
    <t xml:space="preserve">15-EB2</t>
  </si>
  <si>
    <t xml:space="preserve">12-8</t>
  </si>
  <si>
    <t xml:space="preserve">7-EB2</t>
  </si>
  <si>
    <t xml:space="preserve">13-8</t>
  </si>
  <si>
    <t xml:space="preserve">9-EB1</t>
  </si>
  <si>
    <t xml:space="preserve">14-9</t>
  </si>
  <si>
    <t xml:space="preserve">9-EB2</t>
  </si>
  <si>
    <t xml:space="preserve">4-13</t>
  </si>
  <si>
    <t xml:space="preserve">11-EB1</t>
  </si>
  <si>
    <t xml:space="preserve">10-3</t>
  </si>
  <si>
    <t xml:space="preserve">11-EB2</t>
  </si>
  <si>
    <t xml:space="preserve">7-15</t>
  </si>
  <si>
    <t xml:space="preserve">15-EB1 </t>
  </si>
  <si>
    <t xml:space="preserve">BE115</t>
  </si>
  <si>
    <t xml:space="preserve">19-EB3</t>
  </si>
  <si>
    <t xml:space="preserve">binding buffer (day 2)</t>
  </si>
  <si>
    <t xml:space="preserve">4-11</t>
  </si>
  <si>
    <t xml:space="preserve">19-EB2</t>
  </si>
  <si>
    <t xml:space="preserve">5-12</t>
  </si>
  <si>
    <t xml:space="preserve">13-EB1</t>
  </si>
  <si>
    <t xml:space="preserve">10-1</t>
  </si>
  <si>
    <t xml:space="preserve">13-EB2</t>
  </si>
  <si>
    <t xml:space="preserve">3-9</t>
  </si>
  <si>
    <t xml:space="preserve">18-EB2</t>
  </si>
  <si>
    <t xml:space="preserve">12-2</t>
  </si>
  <si>
    <t xml:space="preserve">19-EB1</t>
  </si>
  <si>
    <t xml:space="preserve">9-14</t>
  </si>
  <si>
    <t xml:space="preserve">12-EB1</t>
  </si>
  <si>
    <t xml:space="preserve">14-2</t>
  </si>
  <si>
    <t xml:space="preserve">12-EB2</t>
  </si>
  <si>
    <t xml:space="preserve">14-1</t>
  </si>
  <si>
    <t xml:space="preserve">16-EB1</t>
  </si>
  <si>
    <t xml:space="preserve">15-2</t>
  </si>
  <si>
    <t xml:space="preserve">16-EB2</t>
  </si>
  <si>
    <t xml:space="preserve">9-12</t>
  </si>
  <si>
    <t xml:space="preserve">17-EB1</t>
  </si>
  <si>
    <t xml:space="preserve">10-13</t>
  </si>
  <si>
    <t xml:space="preserve">17-EB2</t>
  </si>
  <si>
    <t xml:space="preserve">7-9</t>
  </si>
  <si>
    <t xml:space="preserve">18-EB1</t>
  </si>
  <si>
    <t xml:space="preserve">10-12</t>
  </si>
  <si>
    <t xml:space="preserve">20-EB1</t>
  </si>
  <si>
    <t xml:space="preserve">13-9</t>
  </si>
  <si>
    <t xml:space="preserve">20-EB2</t>
  </si>
  <si>
    <t xml:space="preserve">21-EB1</t>
  </si>
  <si>
    <t xml:space="preserve">21-EB2</t>
  </si>
  <si>
    <t xml:space="preserve">3-EB1</t>
  </si>
  <si>
    <t xml:space="preserve">2-3</t>
  </si>
  <si>
    <t xml:space="preserve">5-EB2</t>
  </si>
  <si>
    <t xml:space="preserve">&lt;0.07</t>
  </si>
  <si>
    <t xml:space="preserve">BL105</t>
  </si>
  <si>
    <t xml:space="preserve">BL106</t>
  </si>
  <si>
    <t xml:space="preserve">BL107</t>
  </si>
  <si>
    <t xml:space="preserve">14-10</t>
  </si>
  <si>
    <t xml:space="preserve">BL108</t>
  </si>
  <si>
    <t xml:space="preserve">14-8</t>
  </si>
  <si>
    <t xml:space="preserve">BL109</t>
  </si>
  <si>
    <t xml:space="preserve">8-15</t>
  </si>
  <si>
    <t xml:space="preserve">BL110</t>
  </si>
  <si>
    <t xml:space="preserve">13-1</t>
  </si>
  <si>
    <t xml:space="preserve">BL111</t>
  </si>
  <si>
    <t xml:space="preserve">1-2</t>
  </si>
  <si>
    <t xml:space="preserve">BL112</t>
  </si>
  <si>
    <t xml:space="preserve">reindeer skull blank 614699</t>
  </si>
  <si>
    <t xml:space="preserve">19-M2</t>
  </si>
  <si>
    <t xml:space="preserve">BS002</t>
  </si>
  <si>
    <t xml:space="preserve">Swab</t>
  </si>
  <si>
    <t xml:space="preserve">swab</t>
  </si>
  <si>
    <t xml:space="preserve">3-10</t>
  </si>
  <si>
    <t xml:space="preserve">reindeer museum shelf blank</t>
  </si>
  <si>
    <t xml:space="preserve">18-M1</t>
  </si>
  <si>
    <t xml:space="preserve">BS001</t>
  </si>
  <si>
    <t xml:space="preserve">11-1</t>
  </si>
  <si>
    <t xml:space="preserve">bear museum shelf blank</t>
  </si>
  <si>
    <t xml:space="preserve">20-M3</t>
  </si>
  <si>
    <t xml:space="preserve">BS003</t>
  </si>
  <si>
    <t xml:space="preserve">bear skull blank 580051</t>
  </si>
  <si>
    <t xml:space="preserve">21-M5</t>
  </si>
  <si>
    <t xml:space="preserve">BS005</t>
  </si>
  <si>
    <t xml:space="preserve">CTCGATG</t>
  </si>
  <si>
    <t xml:space="preserve">30 of water</t>
  </si>
  <si>
    <t xml:space="preserve">swab blank</t>
  </si>
  <si>
    <t xml:space="preserve">21-M4</t>
  </si>
  <si>
    <t xml:space="preserve">Very very low AL qPCR values; excluded from indexing</t>
  </si>
  <si>
    <t xml:space="preserve">1-EB1</t>
  </si>
  <si>
    <t xml:space="preserve">1-EB2</t>
  </si>
  <si>
    <t xml:space="preserve">2-EB1</t>
  </si>
  <si>
    <t xml:space="preserve">2-EB2</t>
  </si>
  <si>
    <t xml:space="preserve">5-EB1</t>
  </si>
  <si>
    <t xml:space="preserve">6-EB2</t>
  </si>
  <si>
    <t xml:space="preserve">4-EB1</t>
  </si>
  <si>
    <t xml:space="preserve">4-EB2</t>
  </si>
  <si>
    <t xml:space="preserve">not sequencing second library blank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</si>
</sst>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0E+00"/>
    <numFmt numFmtId="168" formatCode="@"/>
    <numFmt numFmtId="169" formatCode="dd/mm/yyyy"/>
    <numFmt numFmtId="170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4B6E2"/>
        <bgColor rgb="FFCC99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DEEBF7"/>
      </patternFill>
    </fill>
    <fill>
      <patternFill patternType="solid">
        <fgColor rgb="FFD9D9D9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22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Sheet1" xfId="2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4B6E2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DAE3F3"/>
      <rgbColor rgb="FFE2F0D9"/>
      <rgbColor rgb="FFE7E6E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E2" activePane="bottomLeft" state="frozen"/>
      <selection pane="topLeft" activeCell="A1" activeCellId="0" sqref="A1"/>
      <selection pane="bottomLeft" activeCell="N36" activeCellId="0" sqref="N3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0" width="13.14"/>
    <col collapsed="false" customWidth="true" hidden="false" outlineLevel="0" max="3" min="3" style="1" width="13.14"/>
    <col collapsed="false" customWidth="true" hidden="false" outlineLevel="0" max="5" min="4" style="0" width="12.85"/>
    <col collapsed="false" customWidth="true" hidden="false" outlineLevel="0" max="6" min="6" style="0" width="19.71"/>
    <col collapsed="false" customWidth="true" hidden="false" outlineLevel="0" max="7" min="7" style="0" width="12.14"/>
    <col collapsed="false" customWidth="true" hidden="false" outlineLevel="0" max="8" min="8" style="0" width="13.43"/>
    <col collapsed="false" customWidth="true" hidden="false" outlineLevel="0" max="10" min="9" style="0" width="13.14"/>
    <col collapsed="false" customWidth="true" hidden="false" outlineLevel="0" max="11" min="11" style="0" width="12"/>
    <col collapsed="false" customWidth="true" hidden="false" outlineLevel="0" max="12" min="12" style="0" width="12.57"/>
    <col collapsed="false" customWidth="true" hidden="false" outlineLevel="0" max="13" min="13" style="0" width="13.85"/>
    <col collapsed="false" customWidth="true" hidden="false" outlineLevel="0" max="14" min="14" style="0" width="15.28"/>
    <col collapsed="false" customWidth="true" hidden="false" outlineLevel="0" max="15" min="15" style="0" width="13.85"/>
    <col collapsed="false" customWidth="true" hidden="false" outlineLevel="0" max="16" min="16" style="0" width="13.71"/>
    <col collapsed="false" customWidth="true" hidden="false" outlineLevel="0" max="17" min="17" style="0" width="15.85"/>
    <col collapsed="false" customWidth="true" hidden="false" outlineLevel="0" max="18" min="18" style="2" width="13.28"/>
    <col collapsed="false" customWidth="true" hidden="false" outlineLevel="0" max="19" min="19" style="2" width="15.71"/>
    <col collapsed="false" customWidth="true" hidden="false" outlineLevel="0" max="20" min="20" style="2" width="13.71"/>
    <col collapsed="false" customWidth="true" hidden="false" outlineLevel="0" max="22" min="21" style="0" width="9.14"/>
    <col collapsed="false" customWidth="true" hidden="false" outlineLevel="0" max="23" min="23" style="0" width="12.43"/>
    <col collapsed="false" customWidth="true" hidden="false" outlineLevel="0" max="24" min="24" style="0" width="16"/>
    <col collapsed="false" customWidth="true" hidden="false" outlineLevel="0" max="25" min="25" style="0" width="13.85"/>
    <col collapsed="false" customWidth="true" hidden="false" outlineLevel="0" max="26" min="26" style="0" width="14.71"/>
    <col collapsed="false" customWidth="true" hidden="false" outlineLevel="0" max="27" min="27" style="0" width="24.15"/>
    <col collapsed="false" customWidth="true" hidden="false" outlineLevel="0" max="28" min="28" style="0" width="13.57"/>
    <col collapsed="false" customWidth="true" hidden="false" outlineLevel="0" max="30" min="29" style="0" width="9.14"/>
    <col collapsed="false" customWidth="true" hidden="false" outlineLevel="0" max="31" min="31" style="0" width="19.85"/>
    <col collapsed="false" customWidth="true" hidden="false" outlineLevel="0" max="32" min="32" style="0" width="16"/>
    <col collapsed="false" customWidth="true" hidden="false" outlineLevel="0" max="33" min="33" style="0" width="19.71"/>
    <col collapsed="false" customWidth="true" hidden="false" outlineLevel="0" max="34" min="34" style="0" width="16.14"/>
    <col collapsed="false" customWidth="true" hidden="false" outlineLevel="0" max="35" min="35" style="0" width="9.14"/>
    <col collapsed="false" customWidth="true" hidden="false" outlineLevel="0" max="36" min="36" style="0" width="20.14"/>
    <col collapsed="false" customWidth="true" hidden="false" outlineLevel="0" max="37" min="37" style="0" width="19.14"/>
    <col collapsed="false" customWidth="true" hidden="false" outlineLevel="0" max="38" min="38" style="0" width="16.85"/>
    <col collapsed="false" customWidth="true" hidden="false" outlineLevel="0" max="40" min="39" style="0" width="15.85"/>
    <col collapsed="false" customWidth="true" hidden="false" outlineLevel="0" max="41" min="41" style="0" width="18.85"/>
    <col collapsed="false" customWidth="true" hidden="false" outlineLevel="0" max="42" min="42" style="0" width="16.57"/>
    <col collapsed="false" customWidth="true" hidden="false" outlineLevel="0" max="43" min="43" style="0" width="21.85"/>
    <col collapsed="false" customWidth="true" hidden="false" outlineLevel="0" max="44" min="44" style="0" width="14.85"/>
    <col collapsed="false" customWidth="true" hidden="false" outlineLevel="0" max="46" min="46" style="0" width="12.85"/>
    <col collapsed="false" customWidth="true" hidden="false" outlineLevel="0" max="47" min="47" style="0" width="18.57"/>
    <col collapsed="false" customWidth="true" hidden="false" outlineLevel="0" max="48" min="48" style="0" width="11.57"/>
    <col collapsed="false" customWidth="true" hidden="false" outlineLevel="0" max="49" min="49" style="0" width="17.85"/>
    <col collapsed="false" customWidth="true" hidden="false" outlineLevel="0" max="50" min="50" style="0" width="11.43"/>
    <col collapsed="false" customWidth="true" hidden="false" outlineLevel="0" max="51" min="51" style="0" width="18"/>
    <col collapsed="false" customWidth="true" hidden="false" outlineLevel="0" max="52" min="52" style="0" width="18.57"/>
    <col collapsed="false" customWidth="true" hidden="false" outlineLevel="0" max="53" min="53" style="0" width="11"/>
    <col collapsed="false" customWidth="true" hidden="false" outlineLevel="0" max="54" min="54" style="0" width="15.28"/>
    <col collapsed="false" customWidth="true" hidden="false" outlineLevel="0" max="56" min="56" style="0" width="12.14"/>
    <col collapsed="false" customWidth="true" hidden="false" outlineLevel="0" max="57" min="57" style="0" width="9.14"/>
    <col collapsed="false" customWidth="true" hidden="false" outlineLevel="0" max="58" min="58" style="0" width="13.85"/>
    <col collapsed="false" customWidth="true" hidden="false" outlineLevel="0" max="59" min="59" style="0" width="16.85"/>
    <col collapsed="false" customWidth="true" hidden="false" outlineLevel="0" max="60" min="60" style="0" width="10.71"/>
    <col collapsed="false" customWidth="true" hidden="false" outlineLevel="0" max="61" min="61" style="0" width="12.28"/>
    <col collapsed="false" customWidth="true" hidden="false" outlineLevel="0" max="62" min="62" style="0" width="12.85"/>
    <col collapsed="false" customWidth="true" hidden="false" outlineLevel="0" max="63" min="63" style="0" width="11.43"/>
    <col collapsed="false" customWidth="true" hidden="false" outlineLevel="0" max="64" min="64" style="0" width="9.14"/>
    <col collapsed="false" customWidth="true" hidden="false" outlineLevel="0" max="65" min="65" style="0" width="14.57"/>
    <col collapsed="false" customWidth="true" hidden="false" outlineLevel="0" max="67" min="66" style="0" width="9.14"/>
    <col collapsed="false" customWidth="true" hidden="false" outlineLevel="0" max="68" min="68" style="0" width="14.28"/>
    <col collapsed="false" customWidth="true" hidden="false" outlineLevel="0" max="69" min="69" style="0" width="9.14"/>
    <col collapsed="false" customWidth="true" hidden="false" outlineLevel="0" max="70" min="70" style="0" width="18.71"/>
    <col collapsed="false" customWidth="true" hidden="false" outlineLevel="0" max="72" min="71" style="0" width="9.14"/>
    <col collapsed="false" customWidth="true" hidden="false" outlineLevel="0" max="73" min="73" style="0" width="18"/>
    <col collapsed="false" customWidth="true" hidden="false" outlineLevel="0" max="74" min="74" style="0" width="11.85"/>
    <col collapsed="false" customWidth="true" hidden="false" outlineLevel="0" max="75" min="75" style="0" width="18.43"/>
    <col collapsed="false" customWidth="true" hidden="false" outlineLevel="0" max="76" min="76" style="0" width="42.85"/>
  </cols>
  <sheetData>
    <row r="1" s="24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5" t="s">
        <v>7</v>
      </c>
      <c r="I1" s="9" t="s">
        <v>8</v>
      </c>
      <c r="J1" s="1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7" t="s">
        <v>31</v>
      </c>
      <c r="AG1" s="7" t="s">
        <v>32</v>
      </c>
      <c r="AH1" s="3" t="s">
        <v>33</v>
      </c>
      <c r="AI1" s="13" t="s">
        <v>34</v>
      </c>
      <c r="AJ1" s="7" t="s">
        <v>35</v>
      </c>
      <c r="AK1" s="7" t="s">
        <v>36</v>
      </c>
      <c r="AL1" s="7" t="s">
        <v>37</v>
      </c>
      <c r="AM1" s="11" t="s">
        <v>38</v>
      </c>
      <c r="AN1" s="8" t="s">
        <v>39</v>
      </c>
      <c r="AO1" s="8" t="s">
        <v>40</v>
      </c>
      <c r="AP1" s="14" t="s">
        <v>41</v>
      </c>
      <c r="AQ1" s="8" t="s">
        <v>42</v>
      </c>
      <c r="AR1" s="5" t="s">
        <v>43</v>
      </c>
      <c r="AS1" s="15" t="s">
        <v>44</v>
      </c>
      <c r="AT1" s="5" t="s">
        <v>45</v>
      </c>
      <c r="AU1" s="5" t="s">
        <v>46</v>
      </c>
      <c r="AV1" s="5" t="s">
        <v>47</v>
      </c>
      <c r="AW1" s="15" t="s">
        <v>48</v>
      </c>
      <c r="AX1" s="16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9" t="s">
        <v>54</v>
      </c>
      <c r="BD1" s="9" t="s">
        <v>55</v>
      </c>
      <c r="BE1" s="17" t="s">
        <v>56</v>
      </c>
      <c r="BF1" s="9" t="s">
        <v>57</v>
      </c>
      <c r="BG1" s="18" t="s">
        <v>58</v>
      </c>
      <c r="BH1" s="9" t="s">
        <v>59</v>
      </c>
      <c r="BI1" s="9" t="s">
        <v>60</v>
      </c>
      <c r="BJ1" s="9" t="s">
        <v>61</v>
      </c>
      <c r="BK1" s="19" t="s">
        <v>62</v>
      </c>
      <c r="BL1" s="20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21" t="s">
        <v>72</v>
      </c>
      <c r="BV1" s="10" t="s">
        <v>73</v>
      </c>
      <c r="BW1" s="22" t="s">
        <v>74</v>
      </c>
      <c r="BX1" s="23" t="s">
        <v>75</v>
      </c>
      <c r="AMJ1" s="0"/>
    </row>
    <row r="2" customFormat="false" ht="13.8" hidden="false" customHeight="false" outlineLevel="0" collapsed="false">
      <c r="A2" s="25" t="n">
        <v>20025037</v>
      </c>
      <c r="B2" s="26"/>
      <c r="C2" s="27" t="n">
        <v>1</v>
      </c>
      <c r="D2" s="28" t="s">
        <v>76</v>
      </c>
      <c r="E2" s="28" t="str">
        <f aca="false">CONCATENATE("Rt",REPT("0",3-(LEN(D2)-FIND("R",D2))),RIGHT(D2,LEN(D2)-FIND("R",D2)))</f>
        <v>Rt050</v>
      </c>
      <c r="F2" s="28" t="s">
        <v>77</v>
      </c>
      <c r="G2" s="27" t="s">
        <v>78</v>
      </c>
      <c r="H2" s="28" t="s">
        <v>78</v>
      </c>
      <c r="I2" s="28" t="s">
        <v>78</v>
      </c>
      <c r="J2" s="27" t="s">
        <v>78</v>
      </c>
      <c r="K2" s="28"/>
      <c r="L2" s="27" t="s">
        <v>79</v>
      </c>
      <c r="M2" s="27" t="s">
        <v>80</v>
      </c>
      <c r="N2" s="28"/>
      <c r="O2" s="28" t="s">
        <v>81</v>
      </c>
      <c r="P2" s="29"/>
      <c r="Q2" s="30"/>
      <c r="R2" s="31"/>
      <c r="S2" s="32"/>
      <c r="T2" s="32"/>
      <c r="U2" s="30" t="s">
        <v>82</v>
      </c>
      <c r="V2" s="28"/>
      <c r="W2" s="30" t="s">
        <v>83</v>
      </c>
      <c r="X2" s="30" t="s">
        <v>84</v>
      </c>
      <c r="Y2" s="30" t="s">
        <v>85</v>
      </c>
      <c r="Z2" s="26" t="s">
        <v>86</v>
      </c>
      <c r="AA2" s="28"/>
      <c r="AB2" s="30" t="s">
        <v>87</v>
      </c>
      <c r="AC2" s="28"/>
      <c r="AD2" s="28"/>
      <c r="AE2" s="30" t="s">
        <v>88</v>
      </c>
      <c r="AF2" s="26" t="s">
        <v>89</v>
      </c>
      <c r="AG2" s="26"/>
      <c r="AH2" s="28" t="s">
        <v>90</v>
      </c>
      <c r="AI2" s="28"/>
      <c r="AJ2" s="28"/>
      <c r="AK2" s="28"/>
      <c r="AL2" s="30" t="s">
        <v>91</v>
      </c>
      <c r="AM2" s="30" t="s">
        <v>92</v>
      </c>
      <c r="AN2" s="29" t="s">
        <v>93</v>
      </c>
      <c r="AO2" s="28" t="s">
        <v>94</v>
      </c>
      <c r="AP2" s="33" t="n">
        <v>0.004</v>
      </c>
      <c r="AQ2" s="26"/>
      <c r="AR2" s="34" t="n">
        <v>43417</v>
      </c>
      <c r="AS2" s="28" t="n">
        <v>17</v>
      </c>
      <c r="AT2" s="28" t="n">
        <v>2</v>
      </c>
      <c r="AU2" s="28" t="n">
        <v>0</v>
      </c>
      <c r="AV2" s="28"/>
      <c r="AW2" s="28" t="s">
        <v>95</v>
      </c>
      <c r="AX2" s="28" t="s">
        <v>96</v>
      </c>
      <c r="AY2" s="28" t="n">
        <f aca="false">45-2.5-20</f>
        <v>22.5</v>
      </c>
      <c r="AZ2" s="28" t="n">
        <v>45</v>
      </c>
      <c r="BA2" s="28" t="n">
        <v>0.269</v>
      </c>
      <c r="BB2" s="33" t="n">
        <f aca="false">BA2*45/AT2</f>
        <v>6.0525</v>
      </c>
      <c r="BC2" s="28" t="n">
        <v>177</v>
      </c>
      <c r="BD2" s="34" t="n">
        <v>43430</v>
      </c>
      <c r="BE2" s="28" t="n">
        <v>10</v>
      </c>
      <c r="BF2" s="28" t="n">
        <v>20</v>
      </c>
      <c r="BG2" s="35" t="n">
        <v>141709219.770032</v>
      </c>
      <c r="BH2" s="28" t="s">
        <v>97</v>
      </c>
      <c r="BI2" s="28" t="s">
        <v>98</v>
      </c>
      <c r="BJ2" s="28" t="s">
        <v>99</v>
      </c>
      <c r="BK2" s="34" t="n">
        <v>43443</v>
      </c>
      <c r="BL2" s="28" t="n">
        <v>4</v>
      </c>
      <c r="BM2" s="28" t="n">
        <v>18</v>
      </c>
      <c r="BN2" s="28" t="n">
        <v>10</v>
      </c>
      <c r="BO2" s="28" t="n">
        <v>15</v>
      </c>
      <c r="BP2" s="28" t="s">
        <v>100</v>
      </c>
      <c r="BQ2" s="28" t="s">
        <v>101</v>
      </c>
      <c r="BR2" s="28" t="s">
        <v>102</v>
      </c>
      <c r="BS2" s="28" t="s">
        <v>103</v>
      </c>
      <c r="BT2" s="28" t="str">
        <f aca="false">CONCATENATE(BH2,"_",BQ2)</f>
        <v>12-15_8-8</v>
      </c>
      <c r="BU2" s="35" t="n">
        <v>104786952893.428</v>
      </c>
      <c r="BV2" s="27" t="s">
        <v>104</v>
      </c>
      <c r="BW2" s="35" t="n">
        <v>157180429340.141</v>
      </c>
      <c r="BX2" s="28"/>
    </row>
    <row r="3" customFormat="false" ht="13.8" hidden="false" customHeight="false" outlineLevel="0" collapsed="false">
      <c r="A3" s="27" t="n">
        <v>614682</v>
      </c>
      <c r="B3" s="28"/>
      <c r="C3" s="27" t="n">
        <v>1</v>
      </c>
      <c r="D3" s="28" t="s">
        <v>105</v>
      </c>
      <c r="E3" s="28" t="s">
        <v>106</v>
      </c>
      <c r="F3" s="35" t="s">
        <v>77</v>
      </c>
      <c r="G3" s="27" t="s">
        <v>78</v>
      </c>
      <c r="H3" s="28" t="s">
        <v>78</v>
      </c>
      <c r="I3" s="28" t="s">
        <v>78</v>
      </c>
      <c r="J3" s="27" t="s">
        <v>78</v>
      </c>
      <c r="K3" s="28"/>
      <c r="L3" s="27" t="s">
        <v>79</v>
      </c>
      <c r="M3" s="27" t="s">
        <v>80</v>
      </c>
      <c r="N3" s="28" t="s">
        <v>107</v>
      </c>
      <c r="O3" s="28" t="s">
        <v>81</v>
      </c>
      <c r="P3" s="29"/>
      <c r="Q3" s="30"/>
      <c r="R3" s="36" t="n">
        <v>1960</v>
      </c>
      <c r="S3" s="37"/>
      <c r="T3" s="37"/>
      <c r="U3" s="30"/>
      <c r="V3" s="28"/>
      <c r="W3" s="30"/>
      <c r="X3" s="30"/>
      <c r="Y3" s="30"/>
      <c r="Z3" s="28"/>
      <c r="AA3" s="28"/>
      <c r="AB3" s="30" t="s">
        <v>108</v>
      </c>
      <c r="AC3" s="28"/>
      <c r="AD3" s="28"/>
      <c r="AE3" s="26" t="s">
        <v>109</v>
      </c>
      <c r="AF3" s="28"/>
      <c r="AG3" s="28"/>
      <c r="AH3" s="28" t="s">
        <v>90</v>
      </c>
      <c r="AI3" s="28"/>
      <c r="AJ3" s="28"/>
      <c r="AK3" s="28"/>
      <c r="AL3" s="30" t="s">
        <v>110</v>
      </c>
      <c r="AM3" s="30" t="s">
        <v>111</v>
      </c>
      <c r="AN3" s="29" t="s">
        <v>112</v>
      </c>
      <c r="AO3" s="28" t="s">
        <v>113</v>
      </c>
      <c r="AP3" s="33" t="n">
        <v>0.016</v>
      </c>
      <c r="AQ3" s="28"/>
      <c r="AR3" s="34" t="n">
        <v>42997</v>
      </c>
      <c r="AS3" s="28" t="n">
        <v>2</v>
      </c>
      <c r="AT3" s="28" t="n">
        <v>5</v>
      </c>
      <c r="AU3" s="28" t="n">
        <v>11</v>
      </c>
      <c r="AV3" s="28"/>
      <c r="AW3" s="28" t="s">
        <v>114</v>
      </c>
      <c r="AX3" s="28" t="s">
        <v>115</v>
      </c>
      <c r="AY3" s="28" t="n">
        <f aca="false">45-20-3</f>
        <v>22</v>
      </c>
      <c r="AZ3" s="28" t="n">
        <v>45</v>
      </c>
      <c r="BA3" s="28"/>
      <c r="BB3" s="28"/>
      <c r="BC3" s="28" t="s">
        <v>105</v>
      </c>
      <c r="BD3" s="34" t="n">
        <v>42999</v>
      </c>
      <c r="BE3" s="38" t="n">
        <v>2</v>
      </c>
      <c r="BF3" s="28" t="s">
        <v>116</v>
      </c>
      <c r="BG3" s="35" t="n">
        <v>610300</v>
      </c>
      <c r="BH3" s="28" t="s">
        <v>117</v>
      </c>
      <c r="BI3" s="39" t="s">
        <v>118</v>
      </c>
      <c r="BJ3" s="39" t="s">
        <v>118</v>
      </c>
      <c r="BK3" s="34" t="n">
        <v>43215</v>
      </c>
      <c r="BL3" s="27" t="n">
        <v>2</v>
      </c>
      <c r="BM3" s="28" t="s">
        <v>119</v>
      </c>
      <c r="BN3" s="28" t="n">
        <v>12</v>
      </c>
      <c r="BO3" s="28" t="s">
        <v>120</v>
      </c>
      <c r="BP3" s="28"/>
      <c r="BQ3" s="28" t="s">
        <v>121</v>
      </c>
      <c r="BR3" s="40" t="s">
        <v>122</v>
      </c>
      <c r="BS3" s="40" t="s">
        <v>123</v>
      </c>
      <c r="BT3" s="28" t="str">
        <f aca="false">CONCATENATE(BH3,",",BQ3)</f>
        <v>7-7,8-9</v>
      </c>
      <c r="BU3" s="41" t="n">
        <v>80595000000</v>
      </c>
      <c r="BV3" s="28" t="s">
        <v>124</v>
      </c>
      <c r="BW3" s="35" t="n">
        <v>402975000000</v>
      </c>
      <c r="BX3" s="28"/>
    </row>
    <row r="4" customFormat="false" ht="13.8" hidden="false" customHeight="false" outlineLevel="0" collapsed="false">
      <c r="A4" s="27" t="n">
        <v>614678</v>
      </c>
      <c r="B4" s="28"/>
      <c r="C4" s="27" t="n">
        <v>1</v>
      </c>
      <c r="D4" s="28" t="s">
        <v>125</v>
      </c>
      <c r="E4" s="28" t="str">
        <f aca="false">CONCATENATE("Rt",REPT("0",3-(LEN(D4)-FIND("R",D4))),RIGHT(D4,LEN(D4)-FIND("R",D4)))</f>
        <v>Rt053</v>
      </c>
      <c r="F4" s="28" t="s">
        <v>77</v>
      </c>
      <c r="G4" s="27" t="s">
        <v>78</v>
      </c>
      <c r="H4" s="28" t="s">
        <v>78</v>
      </c>
      <c r="I4" s="28" t="s">
        <v>78</v>
      </c>
      <c r="J4" s="27" t="s">
        <v>78</v>
      </c>
      <c r="K4" s="28"/>
      <c r="L4" s="27" t="s">
        <v>79</v>
      </c>
      <c r="M4" s="27" t="s">
        <v>80</v>
      </c>
      <c r="N4" s="28" t="s">
        <v>126</v>
      </c>
      <c r="O4" s="28" t="s">
        <v>81</v>
      </c>
      <c r="P4" s="29"/>
      <c r="Q4" s="30"/>
      <c r="R4" s="36" t="n">
        <v>1910</v>
      </c>
      <c r="S4" s="42" t="n">
        <v>2</v>
      </c>
      <c r="T4" s="42" t="n">
        <v>14</v>
      </c>
      <c r="U4" s="30"/>
      <c r="V4" s="28"/>
      <c r="W4" s="30" t="s">
        <v>127</v>
      </c>
      <c r="X4" s="30" t="s">
        <v>128</v>
      </c>
      <c r="Y4" s="30" t="s">
        <v>128</v>
      </c>
      <c r="Z4" s="28" t="s">
        <v>129</v>
      </c>
      <c r="AA4" s="28"/>
      <c r="AB4" s="30" t="s">
        <v>130</v>
      </c>
      <c r="AC4" s="28"/>
      <c r="AD4" s="28"/>
      <c r="AE4" s="30" t="s">
        <v>131</v>
      </c>
      <c r="AF4" s="28"/>
      <c r="AG4" s="28"/>
      <c r="AH4" s="28" t="s">
        <v>90</v>
      </c>
      <c r="AI4" s="28"/>
      <c r="AJ4" s="28"/>
      <c r="AK4" s="28"/>
      <c r="AL4" s="30" t="s">
        <v>110</v>
      </c>
      <c r="AM4" s="30"/>
      <c r="AN4" s="29" t="s">
        <v>112</v>
      </c>
      <c r="AO4" s="28" t="s">
        <v>94</v>
      </c>
      <c r="AP4" s="33" t="n">
        <v>0.004</v>
      </c>
      <c r="AQ4" s="28"/>
      <c r="AR4" s="34" t="n">
        <v>43418</v>
      </c>
      <c r="AS4" s="28" t="n">
        <v>18</v>
      </c>
      <c r="AT4" s="28" t="n">
        <v>3</v>
      </c>
      <c r="AU4" s="28" t="n">
        <v>0</v>
      </c>
      <c r="AV4" s="28"/>
      <c r="AW4" s="28" t="s">
        <v>95</v>
      </c>
      <c r="AX4" s="28" t="s">
        <v>96</v>
      </c>
      <c r="AY4" s="28" t="n">
        <f aca="false">45-2.5-20</f>
        <v>22.5</v>
      </c>
      <c r="AZ4" s="28" t="n">
        <v>45</v>
      </c>
      <c r="BA4" s="28" t="n">
        <v>2.7</v>
      </c>
      <c r="BB4" s="33" t="n">
        <f aca="false">BA4*45/AT4</f>
        <v>40.5</v>
      </c>
      <c r="BC4" s="28" t="n">
        <v>207</v>
      </c>
      <c r="BD4" s="34" t="n">
        <v>43432</v>
      </c>
      <c r="BE4" s="28" t="n">
        <v>11</v>
      </c>
      <c r="BF4" s="28" t="n">
        <v>20</v>
      </c>
      <c r="BG4" s="35" t="n">
        <v>74771804.3332456</v>
      </c>
      <c r="BH4" s="28" t="s">
        <v>132</v>
      </c>
      <c r="BI4" s="28" t="s">
        <v>133</v>
      </c>
      <c r="BJ4" s="28" t="s">
        <v>134</v>
      </c>
      <c r="BK4" s="34" t="n">
        <v>43443</v>
      </c>
      <c r="BL4" s="28" t="n">
        <v>4</v>
      </c>
      <c r="BM4" s="28" t="n">
        <v>18</v>
      </c>
      <c r="BN4" s="28" t="n">
        <v>10</v>
      </c>
      <c r="BO4" s="28" t="n">
        <v>15</v>
      </c>
      <c r="BP4" s="28" t="s">
        <v>100</v>
      </c>
      <c r="BQ4" s="28" t="s">
        <v>135</v>
      </c>
      <c r="BR4" s="28" t="s">
        <v>136</v>
      </c>
      <c r="BS4" s="28" t="s">
        <v>123</v>
      </c>
      <c r="BT4" s="28" t="str">
        <f aca="false">CONCATENATE(BH4,"_",BQ4)</f>
        <v>11-13_9-9</v>
      </c>
      <c r="BU4" s="35" t="n">
        <v>53591632908.4851</v>
      </c>
      <c r="BV4" s="27" t="s">
        <v>104</v>
      </c>
      <c r="BW4" s="35" t="n">
        <v>80387449362.7277</v>
      </c>
      <c r="BX4" s="28"/>
    </row>
    <row r="5" customFormat="false" ht="13.8" hidden="false" customHeight="false" outlineLevel="0" collapsed="false">
      <c r="A5" s="27" t="n">
        <v>614660</v>
      </c>
      <c r="B5" s="28"/>
      <c r="C5" s="27" t="n">
        <v>1</v>
      </c>
      <c r="D5" s="28" t="s">
        <v>137</v>
      </c>
      <c r="E5" s="28" t="str">
        <f aca="false">CONCATENATE("Rt",REPT("0",3-(LEN(D5)-FIND("R",D5))),RIGHT(D5,LEN(D5)-FIND("R",D5)))</f>
        <v>Rt048</v>
      </c>
      <c r="F5" s="28" t="s">
        <v>77</v>
      </c>
      <c r="G5" s="27" t="s">
        <v>78</v>
      </c>
      <c r="H5" s="28" t="s">
        <v>78</v>
      </c>
      <c r="I5" s="43" t="s">
        <v>78</v>
      </c>
      <c r="J5" s="27" t="s">
        <v>78</v>
      </c>
      <c r="K5" s="28"/>
      <c r="L5" s="27" t="s">
        <v>79</v>
      </c>
      <c r="M5" s="27" t="s">
        <v>80</v>
      </c>
      <c r="N5" s="28" t="s">
        <v>138</v>
      </c>
      <c r="O5" s="28" t="s">
        <v>81</v>
      </c>
      <c r="P5" s="29"/>
      <c r="Q5" s="30"/>
      <c r="R5" s="36" t="n">
        <v>1842</v>
      </c>
      <c r="S5" s="37"/>
      <c r="T5" s="37"/>
      <c r="U5" s="30"/>
      <c r="V5" s="28"/>
      <c r="W5" s="30"/>
      <c r="X5" s="30"/>
      <c r="Y5" s="30"/>
      <c r="Z5" s="28" t="s">
        <v>139</v>
      </c>
      <c r="AA5" s="28"/>
      <c r="AB5" s="30" t="s">
        <v>108</v>
      </c>
      <c r="AC5" s="28"/>
      <c r="AD5" s="28"/>
      <c r="AE5" s="28"/>
      <c r="AF5" s="28"/>
      <c r="AG5" s="28"/>
      <c r="AH5" s="28" t="s">
        <v>90</v>
      </c>
      <c r="AI5" s="28"/>
      <c r="AJ5" s="28"/>
      <c r="AK5" s="28"/>
      <c r="AL5" s="30" t="s">
        <v>110</v>
      </c>
      <c r="AM5" s="30" t="s">
        <v>111</v>
      </c>
      <c r="AN5" s="29" t="s">
        <v>112</v>
      </c>
      <c r="AO5" s="28" t="s">
        <v>113</v>
      </c>
      <c r="AP5" s="33" t="n">
        <v>0.006</v>
      </c>
      <c r="AQ5" s="28"/>
      <c r="AR5" s="34" t="n">
        <v>43403</v>
      </c>
      <c r="AS5" s="28" t="n">
        <v>16</v>
      </c>
      <c r="AT5" s="28" t="n">
        <v>8</v>
      </c>
      <c r="AU5" s="28" t="n">
        <v>0</v>
      </c>
      <c r="AV5" s="28"/>
      <c r="AW5" s="28" t="s">
        <v>95</v>
      </c>
      <c r="AX5" s="28" t="s">
        <v>96</v>
      </c>
      <c r="AY5" s="28" t="n">
        <f aca="false">45-2.5-20-20</f>
        <v>2.5</v>
      </c>
      <c r="AZ5" s="28" t="n">
        <v>45</v>
      </c>
      <c r="BA5" s="28" t="n">
        <v>2.24</v>
      </c>
      <c r="BB5" s="33" t="n">
        <f aca="false">BA5*45/AT5</f>
        <v>12.6</v>
      </c>
      <c r="BC5" s="28" t="n">
        <v>201</v>
      </c>
      <c r="BD5" s="34" t="n">
        <v>43432</v>
      </c>
      <c r="BE5" s="28" t="n">
        <v>11</v>
      </c>
      <c r="BF5" s="28" t="n">
        <v>20</v>
      </c>
      <c r="BG5" s="35" t="n">
        <v>372703911.879171</v>
      </c>
      <c r="BH5" s="28" t="s">
        <v>140</v>
      </c>
      <c r="BI5" s="28" t="s">
        <v>141</v>
      </c>
      <c r="BJ5" s="28" t="s">
        <v>142</v>
      </c>
      <c r="BK5" s="34" t="n">
        <v>43443</v>
      </c>
      <c r="BL5" s="28" t="n">
        <v>4</v>
      </c>
      <c r="BM5" s="28" t="n">
        <v>18</v>
      </c>
      <c r="BN5" s="28" t="n">
        <v>10</v>
      </c>
      <c r="BO5" s="28" t="n">
        <v>15</v>
      </c>
      <c r="BP5" s="28" t="s">
        <v>100</v>
      </c>
      <c r="BQ5" s="28" t="s">
        <v>135</v>
      </c>
      <c r="BR5" s="28" t="s">
        <v>136</v>
      </c>
      <c r="BS5" s="28" t="s">
        <v>123</v>
      </c>
      <c r="BT5" s="28" t="str">
        <f aca="false">CONCATENATE(BH5,"_",BQ5)</f>
        <v>8-10_9-9</v>
      </c>
      <c r="BU5" s="35" t="n">
        <v>116028991946.98</v>
      </c>
      <c r="BV5" s="27" t="s">
        <v>104</v>
      </c>
      <c r="BW5" s="35" t="n">
        <v>174043487920.47</v>
      </c>
      <c r="BX5" s="28"/>
    </row>
    <row r="6" customFormat="false" ht="13.8" hidden="false" customHeight="false" outlineLevel="0" collapsed="false">
      <c r="A6" s="25" t="n">
        <v>645906</v>
      </c>
      <c r="B6" s="26"/>
      <c r="C6" s="27" t="n">
        <v>1</v>
      </c>
      <c r="D6" s="28" t="s">
        <v>143</v>
      </c>
      <c r="E6" s="28" t="str">
        <f aca="false">CONCATENATE("Rt",REPT("0",3-(LEN(D6)-FIND("R",D6))),RIGHT(D6,LEN(D6)-FIND("R",D6)))</f>
        <v>Rt031</v>
      </c>
      <c r="F6" s="28" t="s">
        <v>77</v>
      </c>
      <c r="G6" s="27" t="s">
        <v>78</v>
      </c>
      <c r="H6" s="28" t="s">
        <v>78</v>
      </c>
      <c r="I6" s="28" t="s">
        <v>78</v>
      </c>
      <c r="J6" s="27" t="s">
        <v>78</v>
      </c>
      <c r="K6" s="28"/>
      <c r="L6" s="27" t="s">
        <v>79</v>
      </c>
      <c r="M6" s="27" t="s">
        <v>80</v>
      </c>
      <c r="N6" s="28"/>
      <c r="O6" s="28" t="s">
        <v>81</v>
      </c>
      <c r="P6" s="29" t="s">
        <v>144</v>
      </c>
      <c r="Q6" s="30"/>
      <c r="R6" s="44"/>
      <c r="S6" s="37"/>
      <c r="T6" s="37"/>
      <c r="U6" s="26" t="s">
        <v>82</v>
      </c>
      <c r="V6" s="30"/>
      <c r="W6" s="30"/>
      <c r="X6" s="30"/>
      <c r="Y6" s="30"/>
      <c r="Z6" s="28"/>
      <c r="AA6" s="28"/>
      <c r="AB6" s="30" t="s">
        <v>108</v>
      </c>
      <c r="AC6" s="28"/>
      <c r="AD6" s="28"/>
      <c r="AE6" s="30" t="s">
        <v>145</v>
      </c>
      <c r="AF6" s="26" t="s">
        <v>146</v>
      </c>
      <c r="AG6" s="26"/>
      <c r="AH6" s="28" t="s">
        <v>90</v>
      </c>
      <c r="AI6" s="28"/>
      <c r="AJ6" s="28"/>
      <c r="AK6" s="28"/>
      <c r="AL6" s="30" t="s">
        <v>110</v>
      </c>
      <c r="AM6" s="30" t="s">
        <v>111</v>
      </c>
      <c r="AN6" s="29" t="s">
        <v>93</v>
      </c>
      <c r="AO6" s="28" t="s">
        <v>94</v>
      </c>
      <c r="AP6" s="33" t="s">
        <v>147</v>
      </c>
      <c r="AQ6" s="26"/>
      <c r="AR6" s="34" t="n">
        <v>43364</v>
      </c>
      <c r="AS6" s="28" t="n">
        <v>9</v>
      </c>
      <c r="AT6" s="28" t="n">
        <v>4</v>
      </c>
      <c r="AU6" s="28" t="n">
        <v>0</v>
      </c>
      <c r="AV6" s="28"/>
      <c r="AW6" s="28" t="s">
        <v>95</v>
      </c>
      <c r="AX6" s="28" t="s">
        <v>96</v>
      </c>
      <c r="AY6" s="28" t="n">
        <f aca="false">40-20</f>
        <v>20</v>
      </c>
      <c r="AZ6" s="28" t="n">
        <v>45</v>
      </c>
      <c r="BA6" s="28" t="n">
        <f aca="false">3960/1000</f>
        <v>3.96</v>
      </c>
      <c r="BB6" s="45" t="n">
        <f aca="false">BA6*45/AT6</f>
        <v>44.55</v>
      </c>
      <c r="BC6" s="28" t="n">
        <v>63</v>
      </c>
      <c r="BD6" s="34" t="n">
        <v>43413</v>
      </c>
      <c r="BE6" s="28" t="n">
        <v>7</v>
      </c>
      <c r="BF6" s="28" t="n">
        <v>20</v>
      </c>
      <c r="BG6" s="35" t="n">
        <v>867541968.756993</v>
      </c>
      <c r="BH6" s="28" t="s">
        <v>148</v>
      </c>
      <c r="BI6" s="28" t="s">
        <v>149</v>
      </c>
      <c r="BJ6" s="28" t="s">
        <v>98</v>
      </c>
      <c r="BK6" s="34" t="n">
        <v>43440</v>
      </c>
      <c r="BL6" s="28" t="n">
        <v>3</v>
      </c>
      <c r="BM6" s="28" t="n">
        <v>18</v>
      </c>
      <c r="BN6" s="28" t="n">
        <v>10</v>
      </c>
      <c r="BO6" s="28" t="n">
        <v>15</v>
      </c>
      <c r="BP6" s="28" t="s">
        <v>100</v>
      </c>
      <c r="BQ6" s="28" t="s">
        <v>150</v>
      </c>
      <c r="BR6" s="28" t="s">
        <v>151</v>
      </c>
      <c r="BS6" s="28" t="s">
        <v>152</v>
      </c>
      <c r="BT6" s="28" t="str">
        <f aca="false">CONCATENATE(BH6,"_",BQ6)</f>
        <v>2-12_1-1</v>
      </c>
      <c r="BU6" s="35" t="n">
        <v>67921007020.5335</v>
      </c>
      <c r="BV6" s="27" t="s">
        <v>104</v>
      </c>
      <c r="BW6" s="35" t="n">
        <v>101881510530.8</v>
      </c>
      <c r="BX6" s="28"/>
    </row>
    <row r="7" customFormat="false" ht="13.8" hidden="false" customHeight="false" outlineLevel="0" collapsed="false">
      <c r="A7" s="27" t="n">
        <v>614642</v>
      </c>
      <c r="B7" s="28"/>
      <c r="C7" s="27" t="n">
        <v>1</v>
      </c>
      <c r="D7" s="28" t="s">
        <v>153</v>
      </c>
      <c r="E7" s="28" t="str">
        <f aca="false">CONCATENATE("Rt",REPT("0",3-(LEN(D7)-FIND("R",D7))),RIGHT(D7,LEN(D7)-FIND("R",D7)))</f>
        <v>Rt020</v>
      </c>
      <c r="F7" s="28" t="s">
        <v>77</v>
      </c>
      <c r="G7" s="27" t="s">
        <v>78</v>
      </c>
      <c r="H7" s="28" t="s">
        <v>78</v>
      </c>
      <c r="I7" s="28" t="s">
        <v>78</v>
      </c>
      <c r="J7" s="27" t="s">
        <v>78</v>
      </c>
      <c r="K7" s="28"/>
      <c r="L7" s="27" t="s">
        <v>79</v>
      </c>
      <c r="M7" s="27" t="s">
        <v>80</v>
      </c>
      <c r="N7" s="28" t="s">
        <v>154</v>
      </c>
      <c r="O7" s="28" t="s">
        <v>81</v>
      </c>
      <c r="P7" s="29"/>
      <c r="Q7" s="30"/>
      <c r="R7" s="36" t="n">
        <v>1910</v>
      </c>
      <c r="S7" s="37"/>
      <c r="T7" s="37"/>
      <c r="U7" s="30"/>
      <c r="V7" s="28"/>
      <c r="W7" s="30" t="s">
        <v>83</v>
      </c>
      <c r="X7" s="30" t="s">
        <v>155</v>
      </c>
      <c r="Y7" s="30" t="s">
        <v>156</v>
      </c>
      <c r="Z7" s="28" t="s">
        <v>157</v>
      </c>
      <c r="AA7" s="28"/>
      <c r="AB7" s="30" t="s">
        <v>108</v>
      </c>
      <c r="AC7" s="28"/>
      <c r="AD7" s="28"/>
      <c r="AE7" s="28"/>
      <c r="AF7" s="28"/>
      <c r="AG7" s="28"/>
      <c r="AH7" s="28" t="s">
        <v>90</v>
      </c>
      <c r="AI7" s="28"/>
      <c r="AJ7" s="28"/>
      <c r="AK7" s="28"/>
      <c r="AL7" s="30" t="s">
        <v>158</v>
      </c>
      <c r="AM7" s="30" t="s">
        <v>159</v>
      </c>
      <c r="AN7" s="29" t="s">
        <v>112</v>
      </c>
      <c r="AO7" s="28" t="s">
        <v>113</v>
      </c>
      <c r="AP7" s="33" t="n">
        <v>0.006</v>
      </c>
      <c r="AQ7" s="28"/>
      <c r="AR7" s="34" t="n">
        <v>43326</v>
      </c>
      <c r="AS7" s="28" t="n">
        <v>7</v>
      </c>
      <c r="AT7" s="28" t="n">
        <v>0</v>
      </c>
      <c r="AU7" s="28" t="n">
        <v>0</v>
      </c>
      <c r="AV7" s="28"/>
      <c r="AW7" s="28" t="s">
        <v>95</v>
      </c>
      <c r="AX7" s="28" t="s">
        <v>96</v>
      </c>
      <c r="AY7" s="28" t="n">
        <f aca="false">40-20</f>
        <v>20</v>
      </c>
      <c r="AZ7" s="28" t="n">
        <v>45</v>
      </c>
      <c r="BA7" s="45" t="n">
        <v>2.33</v>
      </c>
      <c r="BB7" s="45" t="e">
        <f aca="false">BA7*45/AT7</f>
        <v>#DIV/0!</v>
      </c>
      <c r="BC7" s="28" t="n">
        <v>34</v>
      </c>
      <c r="BD7" s="34" t="n">
        <v>43405</v>
      </c>
      <c r="BE7" s="28" t="n">
        <v>6</v>
      </c>
      <c r="BF7" s="28" t="n">
        <v>20</v>
      </c>
      <c r="BG7" s="35" t="n">
        <v>915506693.725349</v>
      </c>
      <c r="BH7" s="28" t="s">
        <v>160</v>
      </c>
      <c r="BI7" s="28" t="s">
        <v>161</v>
      </c>
      <c r="BJ7" s="28" t="s">
        <v>162</v>
      </c>
      <c r="BK7" s="34" t="n">
        <v>43440</v>
      </c>
      <c r="BL7" s="28" t="n">
        <v>3</v>
      </c>
      <c r="BM7" s="28" t="n">
        <v>18</v>
      </c>
      <c r="BN7" s="28" t="n">
        <v>10</v>
      </c>
      <c r="BO7" s="28" t="n">
        <v>15</v>
      </c>
      <c r="BP7" s="28" t="s">
        <v>100</v>
      </c>
      <c r="BQ7" s="28" t="s">
        <v>163</v>
      </c>
      <c r="BR7" s="28" t="s">
        <v>164</v>
      </c>
      <c r="BS7" s="28" t="s">
        <v>165</v>
      </c>
      <c r="BT7" s="28" t="str">
        <f aca="false">CONCATENATE(BH7,"_",BQ7)</f>
        <v>9-6_5-5</v>
      </c>
      <c r="BU7" s="35" t="n">
        <v>53591632908.4851</v>
      </c>
      <c r="BV7" s="27" t="s">
        <v>104</v>
      </c>
      <c r="BW7" s="35" t="n">
        <v>80387449362.7277</v>
      </c>
      <c r="BX7" s="28"/>
    </row>
    <row r="8" customFormat="false" ht="13.8" hidden="false" customHeight="false" outlineLevel="0" collapsed="false">
      <c r="A8" s="27" t="n">
        <v>614651</v>
      </c>
      <c r="B8" s="28"/>
      <c r="C8" s="27" t="n">
        <v>1</v>
      </c>
      <c r="D8" s="28" t="s">
        <v>166</v>
      </c>
      <c r="E8" s="28" t="str">
        <f aca="false">CONCATENATE("Rt",REPT("0",3-(LEN(D8)-FIND("R",D8))),RIGHT(D8,LEN(D8)-FIND("R",D8)))</f>
        <v>Rt015</v>
      </c>
      <c r="F8" s="28" t="s">
        <v>77</v>
      </c>
      <c r="G8" s="27" t="s">
        <v>78</v>
      </c>
      <c r="H8" s="28" t="s">
        <v>78</v>
      </c>
      <c r="I8" s="28" t="s">
        <v>78</v>
      </c>
      <c r="J8" s="27" t="s">
        <v>78</v>
      </c>
      <c r="K8" s="28"/>
      <c r="L8" s="27" t="s">
        <v>79</v>
      </c>
      <c r="M8" s="27" t="s">
        <v>80</v>
      </c>
      <c r="N8" s="28" t="s">
        <v>80</v>
      </c>
      <c r="O8" s="28" t="s">
        <v>81</v>
      </c>
      <c r="P8" s="29"/>
      <c r="Q8" s="30"/>
      <c r="R8" s="36" t="n">
        <v>1910</v>
      </c>
      <c r="S8" s="37"/>
      <c r="T8" s="37"/>
      <c r="U8" s="30"/>
      <c r="V8" s="28"/>
      <c r="W8" s="30" t="s">
        <v>83</v>
      </c>
      <c r="X8" s="30" t="s">
        <v>155</v>
      </c>
      <c r="Y8" s="30" t="s">
        <v>156</v>
      </c>
      <c r="Z8" s="28" t="s">
        <v>157</v>
      </c>
      <c r="AA8" s="28"/>
      <c r="AB8" s="30" t="s">
        <v>108</v>
      </c>
      <c r="AC8" s="28"/>
      <c r="AD8" s="28"/>
      <c r="AE8" s="28"/>
      <c r="AF8" s="28"/>
      <c r="AG8" s="28"/>
      <c r="AH8" s="28" t="s">
        <v>90</v>
      </c>
      <c r="AI8" s="28"/>
      <c r="AJ8" s="28"/>
      <c r="AK8" s="28"/>
      <c r="AL8" s="30" t="s">
        <v>158</v>
      </c>
      <c r="AM8" s="30" t="s">
        <v>159</v>
      </c>
      <c r="AN8" s="29" t="s">
        <v>112</v>
      </c>
      <c r="AO8" s="28" t="s">
        <v>113</v>
      </c>
      <c r="AP8" s="33" t="n">
        <v>0.005</v>
      </c>
      <c r="AQ8" s="28"/>
      <c r="AR8" s="34" t="n">
        <v>43326</v>
      </c>
      <c r="AS8" s="28" t="n">
        <v>7</v>
      </c>
      <c r="AT8" s="28" t="n">
        <v>4</v>
      </c>
      <c r="AU8" s="28" t="n">
        <v>0</v>
      </c>
      <c r="AV8" s="28"/>
      <c r="AW8" s="28" t="s">
        <v>95</v>
      </c>
      <c r="AX8" s="28" t="s">
        <v>96</v>
      </c>
      <c r="AY8" s="28" t="n">
        <f aca="false">40-20</f>
        <v>20</v>
      </c>
      <c r="AZ8" s="28" t="n">
        <v>45</v>
      </c>
      <c r="BA8" s="45" t="n">
        <v>1.8</v>
      </c>
      <c r="BB8" s="45" t="n">
        <f aca="false">BA8*45/AT8</f>
        <v>20.25</v>
      </c>
      <c r="BC8" s="28" t="n">
        <v>29</v>
      </c>
      <c r="BD8" s="34" t="n">
        <v>43405</v>
      </c>
      <c r="BE8" s="28" t="n">
        <v>6</v>
      </c>
      <c r="BF8" s="28" t="n">
        <v>20</v>
      </c>
      <c r="BG8" s="35" t="n">
        <v>362260168.638838</v>
      </c>
      <c r="BH8" s="28" t="s">
        <v>167</v>
      </c>
      <c r="BI8" s="28" t="s">
        <v>168</v>
      </c>
      <c r="BJ8" s="28" t="s">
        <v>169</v>
      </c>
      <c r="BK8" s="34" t="n">
        <v>43440</v>
      </c>
      <c r="BL8" s="28" t="n">
        <v>3</v>
      </c>
      <c r="BM8" s="28" t="n">
        <v>18</v>
      </c>
      <c r="BN8" s="28" t="n">
        <v>10</v>
      </c>
      <c r="BO8" s="28" t="n">
        <v>15</v>
      </c>
      <c r="BP8" s="28" t="s">
        <v>100</v>
      </c>
      <c r="BQ8" s="28" t="s">
        <v>163</v>
      </c>
      <c r="BR8" s="28" t="s">
        <v>164</v>
      </c>
      <c r="BS8" s="28" t="s">
        <v>165</v>
      </c>
      <c r="BT8" s="28" t="str">
        <f aca="false">CONCATENATE(BH8,"_",BQ8)</f>
        <v>4-1_5-5</v>
      </c>
      <c r="BU8" s="35" t="n">
        <v>23108762627.058</v>
      </c>
      <c r="BV8" s="27" t="s">
        <v>104</v>
      </c>
      <c r="BW8" s="35" t="n">
        <v>34663143940.587</v>
      </c>
      <c r="BX8" s="28"/>
    </row>
    <row r="9" customFormat="false" ht="13.8" hidden="false" customHeight="false" outlineLevel="0" collapsed="false">
      <c r="A9" s="27" t="n">
        <v>614649</v>
      </c>
      <c r="B9" s="28"/>
      <c r="C9" s="27" t="n">
        <v>1</v>
      </c>
      <c r="D9" s="28" t="s">
        <v>170</v>
      </c>
      <c r="E9" s="28" t="str">
        <f aca="false">CONCATENATE("Rt",REPT("0",3-(LEN(D9)-FIND("R",D9))),RIGHT(D9,LEN(D9)-FIND("R",D9)))</f>
        <v>Rt016</v>
      </c>
      <c r="F9" s="28" t="s">
        <v>77</v>
      </c>
      <c r="G9" s="27" t="s">
        <v>78</v>
      </c>
      <c r="H9" s="28" t="s">
        <v>78</v>
      </c>
      <c r="I9" s="28" t="s">
        <v>78</v>
      </c>
      <c r="J9" s="27" t="s">
        <v>78</v>
      </c>
      <c r="K9" s="28"/>
      <c r="L9" s="27" t="s">
        <v>79</v>
      </c>
      <c r="M9" s="27" t="s">
        <v>80</v>
      </c>
      <c r="N9" s="28" t="s">
        <v>80</v>
      </c>
      <c r="O9" s="28" t="s">
        <v>81</v>
      </c>
      <c r="P9" s="29"/>
      <c r="Q9" s="30"/>
      <c r="R9" s="36" t="n">
        <v>1910</v>
      </c>
      <c r="S9" s="37"/>
      <c r="T9" s="37"/>
      <c r="U9" s="30"/>
      <c r="V9" s="28"/>
      <c r="W9" s="30" t="s">
        <v>83</v>
      </c>
      <c r="X9" s="30" t="s">
        <v>155</v>
      </c>
      <c r="Y9" s="30" t="s">
        <v>156</v>
      </c>
      <c r="Z9" s="28" t="s">
        <v>157</v>
      </c>
      <c r="AA9" s="28"/>
      <c r="AB9" s="30" t="s">
        <v>108</v>
      </c>
      <c r="AC9" s="28"/>
      <c r="AD9" s="28"/>
      <c r="AE9" s="28"/>
      <c r="AF9" s="28"/>
      <c r="AG9" s="28"/>
      <c r="AH9" s="28" t="s">
        <v>90</v>
      </c>
      <c r="AI9" s="28"/>
      <c r="AJ9" s="28"/>
      <c r="AK9" s="28"/>
      <c r="AL9" s="30" t="s">
        <v>158</v>
      </c>
      <c r="AM9" s="30" t="s">
        <v>159</v>
      </c>
      <c r="AN9" s="29" t="s">
        <v>112</v>
      </c>
      <c r="AO9" s="28" t="s">
        <v>113</v>
      </c>
      <c r="AP9" s="33" t="n">
        <v>0.005</v>
      </c>
      <c r="AQ9" s="28"/>
      <c r="AR9" s="34" t="n">
        <v>43326</v>
      </c>
      <c r="AS9" s="28" t="n">
        <v>7</v>
      </c>
      <c r="AT9" s="28" t="n">
        <v>0</v>
      </c>
      <c r="AU9" s="28" t="n">
        <v>0</v>
      </c>
      <c r="AV9" s="28"/>
      <c r="AW9" s="28" t="s">
        <v>95</v>
      </c>
      <c r="AX9" s="28" t="s">
        <v>96</v>
      </c>
      <c r="AY9" s="28" t="n">
        <f aca="false">40-20</f>
        <v>20</v>
      </c>
      <c r="AZ9" s="28" t="n">
        <v>45</v>
      </c>
      <c r="BA9" s="45" t="n">
        <v>0.741</v>
      </c>
      <c r="BB9" s="45" t="e">
        <f aca="false">BA9*45/AT9</f>
        <v>#DIV/0!</v>
      </c>
      <c r="BC9" s="28" t="n">
        <v>30</v>
      </c>
      <c r="BD9" s="34" t="n">
        <v>43405</v>
      </c>
      <c r="BE9" s="28" t="n">
        <v>6</v>
      </c>
      <c r="BF9" s="28" t="n">
        <v>20</v>
      </c>
      <c r="BG9" s="35" t="n">
        <v>728463997.574184</v>
      </c>
      <c r="BH9" s="28" t="s">
        <v>171</v>
      </c>
      <c r="BI9" s="28" t="s">
        <v>172</v>
      </c>
      <c r="BJ9" s="28" t="s">
        <v>149</v>
      </c>
      <c r="BK9" s="34" t="n">
        <v>43440</v>
      </c>
      <c r="BL9" s="28" t="n">
        <v>3</v>
      </c>
      <c r="BM9" s="28" t="n">
        <v>18</v>
      </c>
      <c r="BN9" s="28" t="n">
        <v>10</v>
      </c>
      <c r="BO9" s="28" t="n">
        <v>15</v>
      </c>
      <c r="BP9" s="28" t="s">
        <v>100</v>
      </c>
      <c r="BQ9" s="28" t="s">
        <v>163</v>
      </c>
      <c r="BR9" s="28" t="s">
        <v>164</v>
      </c>
      <c r="BS9" s="28" t="s">
        <v>165</v>
      </c>
      <c r="BT9" s="28" t="str">
        <f aca="false">CONCATENATE(BH9,"_",BQ9)</f>
        <v>5-2_5-5</v>
      </c>
      <c r="BU9" s="35" t="n">
        <v>44337508925.9849</v>
      </c>
      <c r="BV9" s="27" t="s">
        <v>104</v>
      </c>
      <c r="BW9" s="35" t="n">
        <v>66506263388.9773</v>
      </c>
      <c r="BX9" s="28"/>
    </row>
    <row r="10" customFormat="false" ht="13.8" hidden="false" customHeight="false" outlineLevel="0" collapsed="false">
      <c r="A10" s="27" t="n">
        <v>614643</v>
      </c>
      <c r="B10" s="28"/>
      <c r="C10" s="27" t="n">
        <v>1</v>
      </c>
      <c r="D10" s="28" t="s">
        <v>173</v>
      </c>
      <c r="E10" s="28" t="str">
        <f aca="false">CONCATENATE("Rt",REPT("0",3-(LEN(D10)-FIND("R",D10))),RIGHT(D10,LEN(D10)-FIND("R",D10)))</f>
        <v>Rt010</v>
      </c>
      <c r="F10" s="28" t="s">
        <v>77</v>
      </c>
      <c r="G10" s="27" t="s">
        <v>78</v>
      </c>
      <c r="H10" s="28" t="s">
        <v>78</v>
      </c>
      <c r="I10" s="28" t="s">
        <v>78</v>
      </c>
      <c r="J10" s="27" t="s">
        <v>78</v>
      </c>
      <c r="K10" s="28"/>
      <c r="L10" s="27" t="s">
        <v>79</v>
      </c>
      <c r="M10" s="27" t="s">
        <v>80</v>
      </c>
      <c r="N10" s="28" t="s">
        <v>138</v>
      </c>
      <c r="O10" s="28" t="s">
        <v>81</v>
      </c>
      <c r="P10" s="29"/>
      <c r="Q10" s="30"/>
      <c r="R10" s="36" t="n">
        <v>1910</v>
      </c>
      <c r="S10" s="37"/>
      <c r="T10" s="37"/>
      <c r="U10" s="30"/>
      <c r="V10" s="28"/>
      <c r="W10" s="30" t="s">
        <v>83</v>
      </c>
      <c r="X10" s="30" t="s">
        <v>155</v>
      </c>
      <c r="Y10" s="30" t="s">
        <v>156</v>
      </c>
      <c r="Z10" s="28" t="s">
        <v>157</v>
      </c>
      <c r="AA10" s="28"/>
      <c r="AB10" s="30" t="s">
        <v>108</v>
      </c>
      <c r="AC10" s="28"/>
      <c r="AD10" s="28"/>
      <c r="AE10" s="28"/>
      <c r="AF10" s="28"/>
      <c r="AG10" s="28"/>
      <c r="AH10" s="28" t="s">
        <v>90</v>
      </c>
      <c r="AI10" s="28"/>
      <c r="AJ10" s="28"/>
      <c r="AK10" s="28"/>
      <c r="AL10" s="30" t="s">
        <v>158</v>
      </c>
      <c r="AM10" s="30" t="s">
        <v>159</v>
      </c>
      <c r="AN10" s="29" t="s">
        <v>112</v>
      </c>
      <c r="AO10" s="28" t="s">
        <v>113</v>
      </c>
      <c r="AP10" s="33" t="n">
        <v>0.016</v>
      </c>
      <c r="AQ10" s="28"/>
      <c r="AR10" s="34" t="n">
        <v>43182</v>
      </c>
      <c r="AS10" s="28" t="n">
        <v>5</v>
      </c>
      <c r="AT10" s="28" t="n">
        <v>9</v>
      </c>
      <c r="AU10" s="28" t="n">
        <v>7</v>
      </c>
      <c r="AV10" s="28"/>
      <c r="AW10" s="28" t="s">
        <v>95</v>
      </c>
      <c r="AX10" s="28" t="s">
        <v>96</v>
      </c>
      <c r="AY10" s="28" t="n">
        <f aca="false">45-4-20</f>
        <v>21</v>
      </c>
      <c r="AZ10" s="28" t="n">
        <v>45</v>
      </c>
      <c r="BA10" s="45" t="n">
        <v>0.66</v>
      </c>
      <c r="BB10" s="45" t="n">
        <f aca="false">BA10*45/AT10</f>
        <v>3.3</v>
      </c>
      <c r="BC10" s="28" t="n">
        <v>27</v>
      </c>
      <c r="BD10" s="34" t="n">
        <v>43405</v>
      </c>
      <c r="BE10" s="28" t="n">
        <v>6</v>
      </c>
      <c r="BF10" s="28" t="n">
        <v>20</v>
      </c>
      <c r="BG10" s="35" t="n">
        <v>255606176.529857</v>
      </c>
      <c r="BH10" s="28" t="s">
        <v>174</v>
      </c>
      <c r="BI10" s="28" t="s">
        <v>175</v>
      </c>
      <c r="BJ10" s="28" t="s">
        <v>98</v>
      </c>
      <c r="BK10" s="34" t="n">
        <v>43440</v>
      </c>
      <c r="BL10" s="28" t="n">
        <v>3</v>
      </c>
      <c r="BM10" s="28" t="n">
        <v>18</v>
      </c>
      <c r="BN10" s="28" t="n">
        <v>10</v>
      </c>
      <c r="BO10" s="28" t="n">
        <v>15</v>
      </c>
      <c r="BP10" s="28" t="s">
        <v>100</v>
      </c>
      <c r="BQ10" s="28" t="s">
        <v>163</v>
      </c>
      <c r="BR10" s="28" t="s">
        <v>164</v>
      </c>
      <c r="BS10" s="28" t="s">
        <v>165</v>
      </c>
      <c r="BT10" s="28" t="str">
        <f aca="false">CONCATENATE(BH10,"_",BQ10)</f>
        <v>14-12_5-5</v>
      </c>
      <c r="BU10" s="35" t="n">
        <v>61779055697.5522</v>
      </c>
      <c r="BV10" s="27" t="s">
        <v>104</v>
      </c>
      <c r="BW10" s="35" t="n">
        <v>92668583546.3283</v>
      </c>
      <c r="BX10" s="28"/>
    </row>
    <row r="11" customFormat="false" ht="13.8" hidden="false" customHeight="false" outlineLevel="0" collapsed="false">
      <c r="A11" s="27" t="n">
        <v>614647</v>
      </c>
      <c r="B11" s="28"/>
      <c r="C11" s="27" t="n">
        <v>1</v>
      </c>
      <c r="D11" s="28" t="s">
        <v>176</v>
      </c>
      <c r="E11" s="28" t="str">
        <f aca="false">CONCATENATE("Rt",REPT("0",3-(LEN(D11)-FIND("R",D11))),RIGHT(D11,LEN(D11)-FIND("R",D11)))</f>
        <v>Rt017</v>
      </c>
      <c r="F11" s="28" t="s">
        <v>77</v>
      </c>
      <c r="G11" s="27" t="s">
        <v>78</v>
      </c>
      <c r="H11" s="28" t="s">
        <v>78</v>
      </c>
      <c r="I11" s="28" t="s">
        <v>78</v>
      </c>
      <c r="J11" s="27" t="s">
        <v>78</v>
      </c>
      <c r="K11" s="28"/>
      <c r="L11" s="27" t="s">
        <v>79</v>
      </c>
      <c r="M11" s="27" t="s">
        <v>80</v>
      </c>
      <c r="N11" s="28" t="s">
        <v>138</v>
      </c>
      <c r="O11" s="28" t="s">
        <v>81</v>
      </c>
      <c r="P11" s="29"/>
      <c r="Q11" s="46"/>
      <c r="R11" s="36" t="n">
        <v>1910</v>
      </c>
      <c r="S11" s="32"/>
      <c r="T11" s="32"/>
      <c r="U11" s="47"/>
      <c r="V11" s="28"/>
      <c r="W11" s="30" t="s">
        <v>83</v>
      </c>
      <c r="X11" s="30" t="s">
        <v>155</v>
      </c>
      <c r="Y11" s="30" t="s">
        <v>156</v>
      </c>
      <c r="Z11" s="28" t="s">
        <v>157</v>
      </c>
      <c r="AA11" s="28"/>
      <c r="AB11" s="46" t="s">
        <v>108</v>
      </c>
      <c r="AC11" s="28"/>
      <c r="AD11" s="28"/>
      <c r="AE11" s="28"/>
      <c r="AF11" s="28"/>
      <c r="AG11" s="28"/>
      <c r="AH11" s="28" t="s">
        <v>90</v>
      </c>
      <c r="AI11" s="28"/>
      <c r="AJ11" s="28"/>
      <c r="AK11" s="28"/>
      <c r="AL11" s="30" t="s">
        <v>158</v>
      </c>
      <c r="AM11" s="46" t="s">
        <v>159</v>
      </c>
      <c r="AN11" s="29" t="s">
        <v>112</v>
      </c>
      <c r="AO11" s="28" t="s">
        <v>113</v>
      </c>
      <c r="AP11" s="33" t="n">
        <v>0.008</v>
      </c>
      <c r="AQ11" s="28"/>
      <c r="AR11" s="34" t="n">
        <v>43326</v>
      </c>
      <c r="AS11" s="28" t="n">
        <v>7</v>
      </c>
      <c r="AT11" s="28" t="n">
        <v>0</v>
      </c>
      <c r="AU11" s="28" t="n">
        <v>0</v>
      </c>
      <c r="AV11" s="28"/>
      <c r="AW11" s="28" t="s">
        <v>95</v>
      </c>
      <c r="AX11" s="28" t="s">
        <v>96</v>
      </c>
      <c r="AY11" s="28" t="n">
        <f aca="false">40-20</f>
        <v>20</v>
      </c>
      <c r="AZ11" s="28" t="n">
        <v>45</v>
      </c>
      <c r="BA11" s="45" t="n">
        <v>1.79</v>
      </c>
      <c r="BB11" s="45" t="e">
        <f aca="false">BA11*45/AT11</f>
        <v>#DIV/0!</v>
      </c>
      <c r="BC11" s="28" t="n">
        <v>31</v>
      </c>
      <c r="BD11" s="34" t="n">
        <v>43405</v>
      </c>
      <c r="BE11" s="28" t="n">
        <v>6</v>
      </c>
      <c r="BF11" s="28" t="n">
        <v>20</v>
      </c>
      <c r="BG11" s="35" t="n">
        <v>37424066.2376113</v>
      </c>
      <c r="BH11" s="28" t="s">
        <v>177</v>
      </c>
      <c r="BI11" s="28" t="s">
        <v>162</v>
      </c>
      <c r="BJ11" s="28" t="s">
        <v>178</v>
      </c>
      <c r="BK11" s="34" t="n">
        <v>43440</v>
      </c>
      <c r="BL11" s="28" t="n">
        <v>3</v>
      </c>
      <c r="BM11" s="28" t="n">
        <v>18</v>
      </c>
      <c r="BN11" s="28" t="n">
        <v>10</v>
      </c>
      <c r="BO11" s="28" t="n">
        <v>15</v>
      </c>
      <c r="BP11" s="28" t="s">
        <v>100</v>
      </c>
      <c r="BQ11" s="28" t="s">
        <v>163</v>
      </c>
      <c r="BR11" s="28" t="s">
        <v>164</v>
      </c>
      <c r="BS11" s="28" t="s">
        <v>165</v>
      </c>
      <c r="BT11" s="28" t="str">
        <f aca="false">CONCATENATE(BH11,"_",BQ11)</f>
        <v>6-3_5-5</v>
      </c>
      <c r="BU11" s="35" t="n">
        <v>59269671290.8693</v>
      </c>
      <c r="BV11" s="27" t="s">
        <v>104</v>
      </c>
      <c r="BW11" s="35" t="n">
        <v>88904506936.304</v>
      </c>
      <c r="BX11" s="28"/>
    </row>
    <row r="12" customFormat="false" ht="13.8" hidden="false" customHeight="false" outlineLevel="0" collapsed="false">
      <c r="A12" s="27" t="n">
        <v>614645</v>
      </c>
      <c r="B12" s="28"/>
      <c r="C12" s="27" t="n">
        <v>1</v>
      </c>
      <c r="D12" s="28" t="s">
        <v>179</v>
      </c>
      <c r="E12" s="28" t="str">
        <f aca="false">CONCATENATE("Rt",REPT("0",3-(LEN(D12)-FIND("R",D12))),RIGHT(D12,LEN(D12)-FIND("R",D12)))</f>
        <v>Rt018</v>
      </c>
      <c r="F12" s="28" t="s">
        <v>77</v>
      </c>
      <c r="G12" s="27" t="s">
        <v>78</v>
      </c>
      <c r="H12" s="28" t="s">
        <v>78</v>
      </c>
      <c r="I12" s="28" t="s">
        <v>78</v>
      </c>
      <c r="J12" s="27" t="s">
        <v>78</v>
      </c>
      <c r="K12" s="28"/>
      <c r="L12" s="27" t="s">
        <v>79</v>
      </c>
      <c r="M12" s="27" t="s">
        <v>80</v>
      </c>
      <c r="N12" s="28" t="s">
        <v>138</v>
      </c>
      <c r="O12" s="28" t="s">
        <v>81</v>
      </c>
      <c r="P12" s="29"/>
      <c r="Q12" s="30"/>
      <c r="R12" s="36" t="n">
        <v>1910</v>
      </c>
      <c r="S12" s="37"/>
      <c r="T12" s="37"/>
      <c r="U12" s="30"/>
      <c r="V12" s="28"/>
      <c r="W12" s="30" t="s">
        <v>83</v>
      </c>
      <c r="X12" s="30" t="s">
        <v>155</v>
      </c>
      <c r="Y12" s="30" t="s">
        <v>156</v>
      </c>
      <c r="Z12" s="28" t="s">
        <v>157</v>
      </c>
      <c r="AA12" s="28"/>
      <c r="AB12" s="30" t="s">
        <v>108</v>
      </c>
      <c r="AC12" s="28"/>
      <c r="AD12" s="28"/>
      <c r="AE12" s="28"/>
      <c r="AF12" s="28"/>
      <c r="AG12" s="28"/>
      <c r="AH12" s="28" t="s">
        <v>90</v>
      </c>
      <c r="AI12" s="28"/>
      <c r="AJ12" s="28"/>
      <c r="AK12" s="28"/>
      <c r="AL12" s="30" t="s">
        <v>158</v>
      </c>
      <c r="AM12" s="30" t="s">
        <v>159</v>
      </c>
      <c r="AN12" s="29" t="s">
        <v>112</v>
      </c>
      <c r="AO12" s="28" t="s">
        <v>113</v>
      </c>
      <c r="AP12" s="33" t="n">
        <v>0.005</v>
      </c>
      <c r="AQ12" s="28"/>
      <c r="AR12" s="34" t="n">
        <v>43326</v>
      </c>
      <c r="AS12" s="28" t="n">
        <v>7</v>
      </c>
      <c r="AT12" s="28" t="n">
        <v>0</v>
      </c>
      <c r="AU12" s="28" t="n">
        <v>0</v>
      </c>
      <c r="AV12" s="28"/>
      <c r="AW12" s="28" t="s">
        <v>95</v>
      </c>
      <c r="AX12" s="28" t="s">
        <v>96</v>
      </c>
      <c r="AY12" s="28" t="n">
        <f aca="false">40-20</f>
        <v>20</v>
      </c>
      <c r="AZ12" s="28" t="n">
        <v>45</v>
      </c>
      <c r="BA12" s="45" t="n">
        <v>2.44</v>
      </c>
      <c r="BB12" s="45" t="e">
        <f aca="false">BA12*45/AT12</f>
        <v>#DIV/0!</v>
      </c>
      <c r="BC12" s="28" t="n">
        <v>32</v>
      </c>
      <c r="BD12" s="34" t="n">
        <v>43405</v>
      </c>
      <c r="BE12" s="28" t="n">
        <v>6</v>
      </c>
      <c r="BF12" s="28" t="n">
        <v>20</v>
      </c>
      <c r="BG12" s="35" t="n">
        <v>4255401756.17542</v>
      </c>
      <c r="BH12" s="28" t="s">
        <v>180</v>
      </c>
      <c r="BI12" s="28" t="s">
        <v>118</v>
      </c>
      <c r="BJ12" s="28" t="s">
        <v>168</v>
      </c>
      <c r="BK12" s="34" t="n">
        <v>43439</v>
      </c>
      <c r="BL12" s="28" t="n">
        <v>2</v>
      </c>
      <c r="BM12" s="28" t="n">
        <v>18</v>
      </c>
      <c r="BN12" s="28" t="n">
        <v>8</v>
      </c>
      <c r="BO12" s="28" t="n">
        <v>15</v>
      </c>
      <c r="BP12" s="28" t="s">
        <v>100</v>
      </c>
      <c r="BQ12" s="28" t="s">
        <v>181</v>
      </c>
      <c r="BR12" s="28" t="s">
        <v>182</v>
      </c>
      <c r="BS12" s="28" t="s">
        <v>183</v>
      </c>
      <c r="BT12" s="28" t="str">
        <f aca="false">CONCATENATE(BH12,"_",BQ12)</f>
        <v>7-4_2-2</v>
      </c>
      <c r="BU12" s="35" t="n">
        <v>60898787905.4679</v>
      </c>
      <c r="BV12" s="27" t="s">
        <v>104</v>
      </c>
      <c r="BW12" s="35" t="n">
        <v>91348181858.2018</v>
      </c>
      <c r="BX12" s="28"/>
    </row>
    <row r="13" customFormat="false" ht="13.8" hidden="false" customHeight="false" outlineLevel="0" collapsed="false">
      <c r="A13" s="27" t="n">
        <v>614644</v>
      </c>
      <c r="B13" s="28"/>
      <c r="C13" s="27" t="n">
        <v>1</v>
      </c>
      <c r="D13" s="28" t="s">
        <v>184</v>
      </c>
      <c r="E13" s="28" t="str">
        <f aca="false">CONCATENATE("Rt",REPT("0",3-(LEN(D13)-FIND("R",D13))),RIGHT(D13,LEN(D13)-FIND("R",D13)))</f>
        <v>Rt019</v>
      </c>
      <c r="F13" s="28" t="s">
        <v>77</v>
      </c>
      <c r="G13" s="27" t="s">
        <v>78</v>
      </c>
      <c r="H13" s="28" t="s">
        <v>78</v>
      </c>
      <c r="I13" s="28" t="s">
        <v>78</v>
      </c>
      <c r="J13" s="27" t="s">
        <v>78</v>
      </c>
      <c r="K13" s="28"/>
      <c r="L13" s="27" t="s">
        <v>79</v>
      </c>
      <c r="M13" s="27" t="s">
        <v>80</v>
      </c>
      <c r="N13" s="28" t="s">
        <v>138</v>
      </c>
      <c r="O13" s="28" t="s">
        <v>81</v>
      </c>
      <c r="P13" s="29"/>
      <c r="Q13" s="30"/>
      <c r="R13" s="36" t="n">
        <v>1910</v>
      </c>
      <c r="S13" s="37"/>
      <c r="T13" s="37"/>
      <c r="U13" s="30"/>
      <c r="V13" s="28"/>
      <c r="W13" s="30" t="s">
        <v>83</v>
      </c>
      <c r="X13" s="30" t="s">
        <v>155</v>
      </c>
      <c r="Y13" s="30" t="s">
        <v>156</v>
      </c>
      <c r="Z13" s="28" t="s">
        <v>185</v>
      </c>
      <c r="AA13" s="28"/>
      <c r="AB13" s="30" t="s">
        <v>108</v>
      </c>
      <c r="AC13" s="28"/>
      <c r="AD13" s="28"/>
      <c r="AE13" s="28"/>
      <c r="AF13" s="28"/>
      <c r="AG13" s="28"/>
      <c r="AH13" s="28" t="s">
        <v>90</v>
      </c>
      <c r="AI13" s="28"/>
      <c r="AJ13" s="28"/>
      <c r="AK13" s="28"/>
      <c r="AL13" s="30" t="s">
        <v>158</v>
      </c>
      <c r="AM13" s="30" t="s">
        <v>159</v>
      </c>
      <c r="AN13" s="29" t="s">
        <v>112</v>
      </c>
      <c r="AO13" s="28" t="s">
        <v>94</v>
      </c>
      <c r="AP13" s="33" t="n">
        <v>-0.004</v>
      </c>
      <c r="AQ13" s="28" t="s">
        <v>186</v>
      </c>
      <c r="AR13" s="34" t="n">
        <v>43326</v>
      </c>
      <c r="AS13" s="28" t="n">
        <v>7</v>
      </c>
      <c r="AT13" s="28" t="n">
        <v>0</v>
      </c>
      <c r="AU13" s="28" t="n">
        <v>0</v>
      </c>
      <c r="AV13" s="28"/>
      <c r="AW13" s="28" t="s">
        <v>95</v>
      </c>
      <c r="AX13" s="28" t="s">
        <v>96</v>
      </c>
      <c r="AY13" s="28" t="n">
        <f aca="false">40-20</f>
        <v>20</v>
      </c>
      <c r="AZ13" s="28" t="n">
        <v>45</v>
      </c>
      <c r="BA13" s="45" t="n">
        <v>0.118</v>
      </c>
      <c r="BB13" s="45" t="e">
        <f aca="false">BA13*45/AT13</f>
        <v>#DIV/0!</v>
      </c>
      <c r="BC13" s="28" t="n">
        <v>33</v>
      </c>
      <c r="BD13" s="34" t="n">
        <v>43405</v>
      </c>
      <c r="BE13" s="28" t="n">
        <v>6</v>
      </c>
      <c r="BF13" s="28" t="n">
        <v>20</v>
      </c>
      <c r="BG13" s="35" t="n">
        <v>10053069.3019307</v>
      </c>
      <c r="BH13" s="28" t="s">
        <v>187</v>
      </c>
      <c r="BI13" s="28" t="s">
        <v>141</v>
      </c>
      <c r="BJ13" s="28" t="s">
        <v>172</v>
      </c>
      <c r="BK13" s="34" t="n">
        <v>43440</v>
      </c>
      <c r="BL13" s="28" t="n">
        <v>3</v>
      </c>
      <c r="BM13" s="28" t="n">
        <v>18</v>
      </c>
      <c r="BN13" s="28" t="n">
        <v>10</v>
      </c>
      <c r="BO13" s="28" t="n">
        <v>15</v>
      </c>
      <c r="BP13" s="28" t="s">
        <v>100</v>
      </c>
      <c r="BQ13" s="28" t="s">
        <v>163</v>
      </c>
      <c r="BR13" s="28" t="s">
        <v>164</v>
      </c>
      <c r="BS13" s="28" t="s">
        <v>165</v>
      </c>
      <c r="BT13" s="28" t="str">
        <f aca="false">CONCATENATE(BH13,"_",BQ13)</f>
        <v>8-5_5-5</v>
      </c>
      <c r="BU13" s="35" t="n">
        <v>3705263862.06766</v>
      </c>
      <c r="BV13" s="27" t="s">
        <v>104</v>
      </c>
      <c r="BW13" s="35" t="n">
        <v>5557895793.10149</v>
      </c>
      <c r="BX13" s="28"/>
    </row>
    <row r="14" customFormat="false" ht="13.8" hidden="false" customHeight="false" outlineLevel="0" collapsed="false">
      <c r="A14" s="27" t="n">
        <v>614658</v>
      </c>
      <c r="B14" s="28"/>
      <c r="C14" s="27" t="n">
        <v>1</v>
      </c>
      <c r="D14" s="28" t="s">
        <v>188</v>
      </c>
      <c r="E14" s="28" t="str">
        <f aca="false">CONCATENATE("Rt",REPT("0",3-(LEN(D14)-FIND("R",D14))),RIGHT(D14,LEN(D14)-FIND("R",D14)))</f>
        <v>Rt064</v>
      </c>
      <c r="F14" s="28" t="s">
        <v>77</v>
      </c>
      <c r="G14" s="27" t="s">
        <v>78</v>
      </c>
      <c r="H14" s="28" t="s">
        <v>78</v>
      </c>
      <c r="I14" s="28" t="s">
        <v>78</v>
      </c>
      <c r="J14" s="27" t="s">
        <v>78</v>
      </c>
      <c r="K14" s="28"/>
      <c r="L14" s="27" t="s">
        <v>79</v>
      </c>
      <c r="M14" s="27" t="s">
        <v>80</v>
      </c>
      <c r="N14" s="28" t="s">
        <v>138</v>
      </c>
      <c r="O14" s="28" t="s">
        <v>81</v>
      </c>
      <c r="P14" s="29"/>
      <c r="Q14" s="30"/>
      <c r="R14" s="36" t="n">
        <v>1910</v>
      </c>
      <c r="S14" s="37"/>
      <c r="T14" s="37"/>
      <c r="U14" s="30"/>
      <c r="V14" s="28"/>
      <c r="W14" s="30" t="s">
        <v>83</v>
      </c>
      <c r="X14" s="30" t="s">
        <v>155</v>
      </c>
      <c r="Y14" s="30" t="s">
        <v>156</v>
      </c>
      <c r="Z14" s="28" t="s">
        <v>157</v>
      </c>
      <c r="AA14" s="28"/>
      <c r="AB14" s="30" t="s">
        <v>108</v>
      </c>
      <c r="AC14" s="28"/>
      <c r="AD14" s="28"/>
      <c r="AE14" s="28"/>
      <c r="AF14" s="28"/>
      <c r="AG14" s="28"/>
      <c r="AH14" s="28" t="s">
        <v>90</v>
      </c>
      <c r="AI14" s="28"/>
      <c r="AJ14" s="28"/>
      <c r="AK14" s="28"/>
      <c r="AL14" s="30" t="s">
        <v>158</v>
      </c>
      <c r="AM14" s="30" t="s">
        <v>159</v>
      </c>
      <c r="AN14" s="29" t="s">
        <v>112</v>
      </c>
      <c r="AO14" s="28" t="s">
        <v>94</v>
      </c>
      <c r="AP14" s="33" t="s">
        <v>147</v>
      </c>
      <c r="AQ14" s="28"/>
      <c r="AR14" s="34" t="n">
        <v>43420</v>
      </c>
      <c r="AS14" s="28" t="n">
        <v>20</v>
      </c>
      <c r="AT14" s="28" t="n">
        <v>1</v>
      </c>
      <c r="AU14" s="28" t="n">
        <v>0</v>
      </c>
      <c r="AV14" s="28"/>
      <c r="AW14" s="28" t="s">
        <v>95</v>
      </c>
      <c r="AX14" s="28" t="s">
        <v>96</v>
      </c>
      <c r="AY14" s="28" t="n">
        <f aca="false">45-2.5-20</f>
        <v>22.5</v>
      </c>
      <c r="AZ14" s="28" t="n">
        <v>45</v>
      </c>
      <c r="BA14" s="28" t="n">
        <v>0.269</v>
      </c>
      <c r="BB14" s="33" t="n">
        <f aca="false">BA14*45/AT14</f>
        <v>12.105</v>
      </c>
      <c r="BC14" s="28" t="n">
        <v>218</v>
      </c>
      <c r="BD14" s="34" t="n">
        <v>43432</v>
      </c>
      <c r="BE14" s="28" t="n">
        <v>11</v>
      </c>
      <c r="BF14" s="28" t="n">
        <v>20</v>
      </c>
      <c r="BG14" s="35" t="n">
        <v>220490.005716991</v>
      </c>
      <c r="BH14" s="28" t="s">
        <v>189</v>
      </c>
      <c r="BI14" s="28" t="s">
        <v>175</v>
      </c>
      <c r="BJ14" s="28" t="s">
        <v>175</v>
      </c>
      <c r="BK14" s="34" t="n">
        <v>43443</v>
      </c>
      <c r="BL14" s="28" t="n">
        <v>4</v>
      </c>
      <c r="BM14" s="28" t="n">
        <v>18</v>
      </c>
      <c r="BN14" s="28" t="n">
        <v>10</v>
      </c>
      <c r="BO14" s="28" t="n">
        <v>15</v>
      </c>
      <c r="BP14" s="28" t="s">
        <v>100</v>
      </c>
      <c r="BQ14" s="28" t="s">
        <v>135</v>
      </c>
      <c r="BR14" s="28" t="s">
        <v>136</v>
      </c>
      <c r="BS14" s="28" t="s">
        <v>123</v>
      </c>
      <c r="BT14" s="28" t="str">
        <f aca="false">CONCATENATE(BH14,"_",BQ14)</f>
        <v>14-14_9-9</v>
      </c>
      <c r="BU14" s="35" t="n">
        <v>16683201407.934</v>
      </c>
      <c r="BV14" s="27" t="s">
        <v>104</v>
      </c>
      <c r="BW14" s="35" t="n">
        <v>25024802111.901</v>
      </c>
      <c r="BX14" s="28"/>
    </row>
    <row r="15" customFormat="false" ht="13.8" hidden="false" customHeight="false" outlineLevel="0" collapsed="false">
      <c r="A15" s="27" t="n">
        <v>614653</v>
      </c>
      <c r="B15" s="28"/>
      <c r="C15" s="27" t="n">
        <v>1</v>
      </c>
      <c r="D15" s="28" t="s">
        <v>190</v>
      </c>
      <c r="E15" s="28"/>
      <c r="F15" s="41"/>
      <c r="G15" s="27" t="s">
        <v>78</v>
      </c>
      <c r="H15" s="28" t="s">
        <v>78</v>
      </c>
      <c r="I15" s="48" t="s">
        <v>191</v>
      </c>
      <c r="J15" s="28"/>
      <c r="K15" s="28"/>
      <c r="L15" s="27" t="s">
        <v>79</v>
      </c>
      <c r="M15" s="27" t="s">
        <v>80</v>
      </c>
      <c r="N15" s="28" t="s">
        <v>138</v>
      </c>
      <c r="O15" s="28" t="s">
        <v>81</v>
      </c>
      <c r="P15" s="29"/>
      <c r="Q15" s="30"/>
      <c r="R15" s="36" t="n">
        <v>1910</v>
      </c>
      <c r="S15" s="37"/>
      <c r="T15" s="37"/>
      <c r="U15" s="30"/>
      <c r="V15" s="28"/>
      <c r="W15" s="30"/>
      <c r="X15" s="30"/>
      <c r="Y15" s="30"/>
      <c r="Z15" s="28" t="s">
        <v>157</v>
      </c>
      <c r="AA15" s="28"/>
      <c r="AB15" s="30" t="s">
        <v>108</v>
      </c>
      <c r="AC15" s="28"/>
      <c r="AD15" s="28"/>
      <c r="AE15" s="28"/>
      <c r="AF15" s="28"/>
      <c r="AG15" s="28"/>
      <c r="AH15" s="28" t="s">
        <v>90</v>
      </c>
      <c r="AI15" s="28"/>
      <c r="AJ15" s="28"/>
      <c r="AK15" s="28"/>
      <c r="AL15" s="30" t="s">
        <v>158</v>
      </c>
      <c r="AM15" s="30" t="s">
        <v>159</v>
      </c>
      <c r="AN15" s="29" t="s">
        <v>112</v>
      </c>
      <c r="AO15" s="28" t="s">
        <v>113</v>
      </c>
      <c r="AP15" s="33" t="n">
        <v>0.021</v>
      </c>
      <c r="AQ15" s="28"/>
      <c r="AR15" s="34" t="n">
        <v>42997</v>
      </c>
      <c r="AS15" s="28" t="n">
        <v>2</v>
      </c>
      <c r="AT15" s="28" t="n">
        <v>15</v>
      </c>
      <c r="AU15" s="28" t="n">
        <v>6</v>
      </c>
      <c r="AV15" s="28"/>
      <c r="AW15" s="28" t="s">
        <v>114</v>
      </c>
      <c r="AX15" s="28" t="s">
        <v>115</v>
      </c>
      <c r="AY15" s="28" t="n">
        <f aca="false">45-20-3</f>
        <v>22</v>
      </c>
      <c r="AZ15" s="28" t="n">
        <v>45</v>
      </c>
      <c r="BA15" s="28"/>
      <c r="BB15" s="28"/>
      <c r="BC15" s="28"/>
      <c r="BD15" s="34" t="n">
        <v>42999</v>
      </c>
      <c r="BE15" s="38" t="n">
        <v>2</v>
      </c>
      <c r="BF15" s="28" t="s">
        <v>116</v>
      </c>
      <c r="BG15" s="35" t="n">
        <v>185100</v>
      </c>
      <c r="BH15" s="28" t="s">
        <v>192</v>
      </c>
      <c r="BI15" s="39" t="s">
        <v>162</v>
      </c>
      <c r="BJ15" s="39" t="s">
        <v>162</v>
      </c>
      <c r="BK15" s="34" t="n">
        <v>43215</v>
      </c>
      <c r="BL15" s="27" t="n">
        <v>2</v>
      </c>
      <c r="BM15" s="28" t="s">
        <v>119</v>
      </c>
      <c r="BN15" s="28" t="n">
        <v>12</v>
      </c>
      <c r="BO15" s="28" t="s">
        <v>120</v>
      </c>
      <c r="BP15" s="28"/>
      <c r="BQ15" s="28" t="s">
        <v>193</v>
      </c>
      <c r="BR15" s="28"/>
      <c r="BS15" s="28"/>
      <c r="BT15" s="28"/>
      <c r="BU15" s="41"/>
      <c r="BV15" s="28"/>
      <c r="BW15" s="28"/>
      <c r="BX15" s="28" t="s">
        <v>194</v>
      </c>
    </row>
    <row r="16" customFormat="false" ht="13.8" hidden="false" customHeight="false" outlineLevel="0" collapsed="false">
      <c r="A16" s="25" t="n">
        <v>617668</v>
      </c>
      <c r="B16" s="26"/>
      <c r="C16" s="27" t="n">
        <v>1</v>
      </c>
      <c r="D16" s="28" t="s">
        <v>195</v>
      </c>
      <c r="E16" s="28" t="s">
        <v>196</v>
      </c>
      <c r="F16" s="35" t="s">
        <v>77</v>
      </c>
      <c r="G16" s="27" t="s">
        <v>78</v>
      </c>
      <c r="H16" s="28" t="s">
        <v>78</v>
      </c>
      <c r="I16" s="28" t="s">
        <v>78</v>
      </c>
      <c r="J16" s="27" t="s">
        <v>78</v>
      </c>
      <c r="K16" s="28"/>
      <c r="L16" s="27" t="s">
        <v>79</v>
      </c>
      <c r="M16" s="27" t="s">
        <v>80</v>
      </c>
      <c r="N16" s="28" t="s">
        <v>197</v>
      </c>
      <c r="O16" s="28" t="s">
        <v>81</v>
      </c>
      <c r="P16" s="29"/>
      <c r="Q16" s="30"/>
      <c r="R16" s="36" t="n">
        <v>1861</v>
      </c>
      <c r="S16" s="42" t="n">
        <v>8</v>
      </c>
      <c r="T16" s="37"/>
      <c r="U16" s="28"/>
      <c r="V16" s="30"/>
      <c r="W16" s="30" t="s">
        <v>198</v>
      </c>
      <c r="X16" s="30" t="s">
        <v>199</v>
      </c>
      <c r="Y16" s="30" t="s">
        <v>200</v>
      </c>
      <c r="Z16" s="28" t="s">
        <v>201</v>
      </c>
      <c r="AA16" s="28"/>
      <c r="AB16" s="30" t="s">
        <v>202</v>
      </c>
      <c r="AC16" s="28"/>
      <c r="AD16" s="28"/>
      <c r="AE16" s="26" t="s">
        <v>203</v>
      </c>
      <c r="AF16" s="26" t="s">
        <v>204</v>
      </c>
      <c r="AG16" s="26"/>
      <c r="AH16" s="28" t="s">
        <v>90</v>
      </c>
      <c r="AI16" s="28"/>
      <c r="AJ16" s="28"/>
      <c r="AK16" s="28"/>
      <c r="AL16" s="30" t="s">
        <v>199</v>
      </c>
      <c r="AM16" s="30" t="s">
        <v>111</v>
      </c>
      <c r="AN16" s="29" t="s">
        <v>93</v>
      </c>
      <c r="AO16" s="28" t="s">
        <v>113</v>
      </c>
      <c r="AP16" s="33" t="n">
        <v>0.016</v>
      </c>
      <c r="AQ16" s="26"/>
      <c r="AR16" s="34" t="n">
        <v>43151</v>
      </c>
      <c r="AS16" s="28" t="n">
        <v>3</v>
      </c>
      <c r="AT16" s="28" t="n">
        <v>10</v>
      </c>
      <c r="AU16" s="28" t="n">
        <v>6</v>
      </c>
      <c r="AV16" s="28"/>
      <c r="AW16" s="28" t="s">
        <v>114</v>
      </c>
      <c r="AX16" s="28" t="s">
        <v>96</v>
      </c>
      <c r="AY16" s="28" t="n">
        <f aca="false">45-20</f>
        <v>25</v>
      </c>
      <c r="AZ16" s="28" t="n">
        <v>45</v>
      </c>
      <c r="BA16" s="45" t="n">
        <v>0.31</v>
      </c>
      <c r="BB16" s="45" t="n">
        <f aca="false">BA16*45/AT16</f>
        <v>1.395</v>
      </c>
      <c r="BC16" s="28" t="s">
        <v>195</v>
      </c>
      <c r="BD16" s="34" t="n">
        <v>43215</v>
      </c>
      <c r="BE16" s="38" t="n">
        <v>4</v>
      </c>
      <c r="BF16" s="28" t="s">
        <v>116</v>
      </c>
      <c r="BG16" s="35" t="n">
        <v>1194652.11737154</v>
      </c>
      <c r="BH16" s="28" t="s">
        <v>150</v>
      </c>
      <c r="BI16" s="39" t="s">
        <v>169</v>
      </c>
      <c r="BJ16" s="39" t="s">
        <v>169</v>
      </c>
      <c r="BK16" s="34" t="n">
        <v>43220</v>
      </c>
      <c r="BL16" s="27" t="n">
        <v>3</v>
      </c>
      <c r="BM16" s="28" t="s">
        <v>205</v>
      </c>
      <c r="BN16" s="28" t="n">
        <v>12</v>
      </c>
      <c r="BO16" s="28" t="s">
        <v>120</v>
      </c>
      <c r="BP16" s="28"/>
      <c r="BQ16" s="28" t="s">
        <v>206</v>
      </c>
      <c r="BR16" s="40" t="s">
        <v>207</v>
      </c>
      <c r="BS16" s="40" t="s">
        <v>208</v>
      </c>
      <c r="BT16" s="28" t="str">
        <f aca="false">CONCATENATE(BH16,",",BQ16)</f>
        <v>1-1,3-6</v>
      </c>
      <c r="BU16" s="35" t="n">
        <v>80410000000</v>
      </c>
      <c r="BV16" s="28" t="s">
        <v>124</v>
      </c>
      <c r="BW16" s="35" t="n">
        <v>402050000000</v>
      </c>
      <c r="BX16" s="28"/>
    </row>
    <row r="17" customFormat="false" ht="13.8" hidden="false" customHeight="false" outlineLevel="0" collapsed="false">
      <c r="A17" s="25" t="n">
        <v>618318</v>
      </c>
      <c r="B17" s="26"/>
      <c r="C17" s="27" t="n">
        <v>1</v>
      </c>
      <c r="D17" s="28" t="s">
        <v>209</v>
      </c>
      <c r="E17" s="28"/>
      <c r="F17" s="28" t="s">
        <v>77</v>
      </c>
      <c r="G17" s="27" t="s">
        <v>78</v>
      </c>
      <c r="H17" s="28" t="s">
        <v>78</v>
      </c>
      <c r="I17" s="28" t="s">
        <v>78</v>
      </c>
      <c r="J17" s="27"/>
      <c r="K17" s="28"/>
      <c r="L17" s="27" t="s">
        <v>79</v>
      </c>
      <c r="M17" s="27" t="s">
        <v>80</v>
      </c>
      <c r="N17" s="28" t="s">
        <v>197</v>
      </c>
      <c r="O17" s="28" t="s">
        <v>81</v>
      </c>
      <c r="P17" s="29"/>
      <c r="Q17" s="30"/>
      <c r="R17" s="36" t="n">
        <v>1958</v>
      </c>
      <c r="S17" s="37"/>
      <c r="T17" s="37"/>
      <c r="U17" s="28"/>
      <c r="V17" s="30"/>
      <c r="W17" s="30"/>
      <c r="X17" s="30"/>
      <c r="Y17" s="30"/>
      <c r="Z17" s="26" t="s">
        <v>210</v>
      </c>
      <c r="AA17" s="28"/>
      <c r="AB17" s="30" t="s">
        <v>211</v>
      </c>
      <c r="AC17" s="28"/>
      <c r="AD17" s="28"/>
      <c r="AE17" s="28"/>
      <c r="AF17" s="26" t="s">
        <v>212</v>
      </c>
      <c r="AG17" s="26"/>
      <c r="AH17" s="26" t="s">
        <v>78</v>
      </c>
      <c r="AI17" s="28"/>
      <c r="AJ17" s="28"/>
      <c r="AK17" s="28"/>
      <c r="AL17" s="30" t="s">
        <v>199</v>
      </c>
      <c r="AM17" s="30" t="s">
        <v>111</v>
      </c>
      <c r="AN17" s="29" t="s">
        <v>93</v>
      </c>
      <c r="AO17" s="28" t="s">
        <v>213</v>
      </c>
      <c r="AP17" s="33" t="n">
        <v>0.208</v>
      </c>
      <c r="AQ17" s="26"/>
      <c r="AR17" s="34" t="n">
        <v>43420</v>
      </c>
      <c r="AS17" s="28" t="n">
        <v>20</v>
      </c>
      <c r="AT17" s="28" t="n">
        <v>47</v>
      </c>
      <c r="AU17" s="28" t="n">
        <v>40</v>
      </c>
      <c r="AV17" s="28"/>
      <c r="AW17" s="28" t="s">
        <v>95</v>
      </c>
      <c r="AX17" s="28" t="s">
        <v>96</v>
      </c>
      <c r="AY17" s="28" t="n">
        <f aca="false">45-2.5-20</f>
        <v>22.5</v>
      </c>
      <c r="AZ17" s="28" t="n">
        <v>45</v>
      </c>
      <c r="BA17" s="28" t="n">
        <v>6.79</v>
      </c>
      <c r="BB17" s="33" t="n">
        <f aca="false">BA17*45/AT17</f>
        <v>6.50106382978723</v>
      </c>
      <c r="BC17" s="28" t="n">
        <v>217</v>
      </c>
      <c r="BD17" s="34" t="n">
        <v>43432</v>
      </c>
      <c r="BE17" s="28" t="n">
        <v>11</v>
      </c>
      <c r="BF17" s="28" t="n">
        <v>20</v>
      </c>
      <c r="BG17" s="35" t="n">
        <v>3691.20923993847</v>
      </c>
      <c r="BH17" s="28" t="s">
        <v>214</v>
      </c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35"/>
      <c r="BV17" s="27"/>
      <c r="BW17" s="28"/>
      <c r="BX17" s="28" t="s">
        <v>215</v>
      </c>
    </row>
    <row r="18" customFormat="false" ht="13.8" hidden="false" customHeight="false" outlineLevel="0" collapsed="false">
      <c r="A18" s="25" t="n">
        <v>618317</v>
      </c>
      <c r="B18" s="26" t="s">
        <v>216</v>
      </c>
      <c r="C18" s="25" t="n">
        <v>2</v>
      </c>
      <c r="D18" s="28" t="s">
        <v>217</v>
      </c>
      <c r="E18" s="28" t="s">
        <v>218</v>
      </c>
      <c r="F18" s="35" t="s">
        <v>77</v>
      </c>
      <c r="G18" s="27" t="s">
        <v>78</v>
      </c>
      <c r="H18" s="28" t="s">
        <v>78</v>
      </c>
      <c r="I18" s="28" t="s">
        <v>78</v>
      </c>
      <c r="J18" s="27" t="s">
        <v>78</v>
      </c>
      <c r="K18" s="28"/>
      <c r="L18" s="27" t="s">
        <v>79</v>
      </c>
      <c r="M18" s="27" t="s">
        <v>80</v>
      </c>
      <c r="N18" s="28" t="s">
        <v>219</v>
      </c>
      <c r="O18" s="28" t="s">
        <v>81</v>
      </c>
      <c r="P18" s="29"/>
      <c r="Q18" s="30"/>
      <c r="R18" s="36"/>
      <c r="S18" s="37"/>
      <c r="T18" s="37"/>
      <c r="U18" s="28"/>
      <c r="V18" s="30"/>
      <c r="W18" s="30"/>
      <c r="X18" s="30"/>
      <c r="Y18" s="30"/>
      <c r="Z18" s="26" t="s">
        <v>210</v>
      </c>
      <c r="AA18" s="28"/>
      <c r="AB18" s="30"/>
      <c r="AC18" s="28"/>
      <c r="AD18" s="28"/>
      <c r="AE18" s="28"/>
      <c r="AF18" s="26"/>
      <c r="AG18" s="26"/>
      <c r="AH18" s="28" t="s">
        <v>90</v>
      </c>
      <c r="AI18" s="28"/>
      <c r="AJ18" s="28"/>
      <c r="AK18" s="28"/>
      <c r="AL18" s="30" t="s">
        <v>199</v>
      </c>
      <c r="AM18" s="30"/>
      <c r="AN18" s="29" t="s">
        <v>93</v>
      </c>
      <c r="AO18" s="28" t="s">
        <v>220</v>
      </c>
      <c r="AP18" s="33" t="n">
        <v>0.123</v>
      </c>
      <c r="AQ18" s="26" t="s">
        <v>221</v>
      </c>
      <c r="AR18" s="34" t="n">
        <v>43159</v>
      </c>
      <c r="AS18" s="28" t="n">
        <v>4</v>
      </c>
      <c r="AT18" s="28" t="n">
        <v>11</v>
      </c>
      <c r="AU18" s="28" t="n">
        <f aca="false">25-AT18</f>
        <v>14</v>
      </c>
      <c r="AV18" s="28"/>
      <c r="AW18" s="28" t="s">
        <v>222</v>
      </c>
      <c r="AX18" s="28" t="s">
        <v>96</v>
      </c>
      <c r="AY18" s="28" t="n">
        <f aca="false">45-35</f>
        <v>10</v>
      </c>
      <c r="AZ18" s="28" t="n">
        <f aca="false">45-35</f>
        <v>10</v>
      </c>
      <c r="BA18" s="45" t="n">
        <v>7.47</v>
      </c>
      <c r="BB18" s="45" t="n">
        <f aca="false">BA18*45/AT18</f>
        <v>30.5590909090909</v>
      </c>
      <c r="BC18" s="28" t="s">
        <v>223</v>
      </c>
      <c r="BD18" s="34" t="n">
        <v>43160</v>
      </c>
      <c r="BE18" s="38" t="n">
        <v>3</v>
      </c>
      <c r="BF18" s="28" t="s">
        <v>224</v>
      </c>
      <c r="BG18" s="35" t="n">
        <v>2070500</v>
      </c>
      <c r="BH18" s="28" t="s">
        <v>163</v>
      </c>
      <c r="BI18" s="39" t="s">
        <v>172</v>
      </c>
      <c r="BJ18" s="39" t="s">
        <v>172</v>
      </c>
      <c r="BK18" s="34" t="n">
        <v>43209</v>
      </c>
      <c r="BL18" s="27" t="n">
        <v>1</v>
      </c>
      <c r="BM18" s="28" t="s">
        <v>119</v>
      </c>
      <c r="BN18" s="28" t="n">
        <v>12</v>
      </c>
      <c r="BO18" s="28" t="s">
        <v>120</v>
      </c>
      <c r="BP18" s="28"/>
      <c r="BQ18" s="28" t="s">
        <v>135</v>
      </c>
      <c r="BR18" s="40" t="s">
        <v>225</v>
      </c>
      <c r="BS18" s="40" t="s">
        <v>123</v>
      </c>
      <c r="BT18" s="28" t="str">
        <f aca="false">CONCATENATE(BH18,",",BQ18)</f>
        <v>5-5,9-9</v>
      </c>
      <c r="BU18" s="35" t="n">
        <v>138700000000</v>
      </c>
      <c r="BV18" s="28" t="s">
        <v>124</v>
      </c>
      <c r="BW18" s="35" t="n">
        <v>693500000000</v>
      </c>
      <c r="BX18" s="28"/>
    </row>
    <row r="19" customFormat="false" ht="13.8" hidden="false" customHeight="false" outlineLevel="0" collapsed="false">
      <c r="A19" s="27" t="n">
        <v>612871</v>
      </c>
      <c r="B19" s="28"/>
      <c r="C19" s="27" t="n">
        <v>1</v>
      </c>
      <c r="D19" s="28" t="s">
        <v>226</v>
      </c>
      <c r="E19" s="28" t="str">
        <f aca="false">CONCATENATE("Rt",REPT("0",3-(LEN(D19)-FIND("R",D19))),RIGHT(D19,LEN(D19)-FIND("R",D19)))</f>
        <v>Rt022</v>
      </c>
      <c r="F19" s="28" t="s">
        <v>77</v>
      </c>
      <c r="G19" s="27" t="s">
        <v>78</v>
      </c>
      <c r="H19" s="28" t="s">
        <v>78</v>
      </c>
      <c r="I19" s="28" t="s">
        <v>78</v>
      </c>
      <c r="J19" s="27" t="s">
        <v>78</v>
      </c>
      <c r="K19" s="28"/>
      <c r="L19" s="27" t="s">
        <v>79</v>
      </c>
      <c r="M19" s="27" t="s">
        <v>80</v>
      </c>
      <c r="N19" s="28" t="s">
        <v>219</v>
      </c>
      <c r="O19" s="28" t="s">
        <v>81</v>
      </c>
      <c r="P19" s="29"/>
      <c r="Q19" s="30"/>
      <c r="R19" s="36" t="n">
        <v>1882</v>
      </c>
      <c r="S19" s="37"/>
      <c r="T19" s="37"/>
      <c r="U19" s="30" t="s">
        <v>82</v>
      </c>
      <c r="V19" s="28"/>
      <c r="W19" s="30" t="s">
        <v>198</v>
      </c>
      <c r="X19" s="30" t="s">
        <v>199</v>
      </c>
      <c r="Y19" s="30" t="s">
        <v>200</v>
      </c>
      <c r="Z19" s="28" t="s">
        <v>201</v>
      </c>
      <c r="AA19" s="28"/>
      <c r="AB19" s="30" t="s">
        <v>227</v>
      </c>
      <c r="AC19" s="28"/>
      <c r="AD19" s="28"/>
      <c r="AE19" s="28"/>
      <c r="AF19" s="28"/>
      <c r="AG19" s="28"/>
      <c r="AH19" s="28" t="s">
        <v>90</v>
      </c>
      <c r="AI19" s="28"/>
      <c r="AJ19" s="28"/>
      <c r="AK19" s="28"/>
      <c r="AL19" s="30" t="s">
        <v>199</v>
      </c>
      <c r="AM19" s="30" t="s">
        <v>111</v>
      </c>
      <c r="AN19" s="29" t="s">
        <v>112</v>
      </c>
      <c r="AO19" s="28" t="s">
        <v>228</v>
      </c>
      <c r="AP19" s="33" t="n">
        <v>0.141</v>
      </c>
      <c r="AQ19" s="28"/>
      <c r="AR19" s="34" t="n">
        <v>43326</v>
      </c>
      <c r="AS19" s="28" t="n">
        <v>7</v>
      </c>
      <c r="AT19" s="28" t="n">
        <v>82</v>
      </c>
      <c r="AU19" s="28" t="n">
        <f aca="false">141-AT19</f>
        <v>59</v>
      </c>
      <c r="AV19" s="28"/>
      <c r="AW19" s="28" t="s">
        <v>95</v>
      </c>
      <c r="AX19" s="28" t="s">
        <v>96</v>
      </c>
      <c r="AY19" s="28" t="n">
        <f aca="false">40-20</f>
        <v>20</v>
      </c>
      <c r="AZ19" s="28" t="n">
        <v>45</v>
      </c>
      <c r="BA19" s="45" t="n">
        <v>15.7</v>
      </c>
      <c r="BB19" s="45" t="n">
        <f aca="false">BA19*45/AT19</f>
        <v>8.61585365853659</v>
      </c>
      <c r="BC19" s="28" t="n">
        <v>52</v>
      </c>
      <c r="BD19" s="34" t="n">
        <v>43413</v>
      </c>
      <c r="BE19" s="28" t="n">
        <v>7</v>
      </c>
      <c r="BF19" s="28" t="n">
        <v>20</v>
      </c>
      <c r="BG19" s="35" t="n">
        <v>21122.6186301828</v>
      </c>
      <c r="BH19" s="28" t="s">
        <v>229</v>
      </c>
      <c r="BI19" s="28" t="s">
        <v>162</v>
      </c>
      <c r="BJ19" s="28" t="s">
        <v>169</v>
      </c>
      <c r="BK19" s="49" t="n">
        <v>43440</v>
      </c>
      <c r="BL19" s="28" t="n">
        <v>3</v>
      </c>
      <c r="BM19" s="28" t="n">
        <v>18</v>
      </c>
      <c r="BN19" s="28" t="n">
        <v>10</v>
      </c>
      <c r="BO19" s="28" t="n">
        <v>15</v>
      </c>
      <c r="BP19" s="28" t="s">
        <v>100</v>
      </c>
      <c r="BQ19" s="28" t="s">
        <v>150</v>
      </c>
      <c r="BR19" s="28" t="s">
        <v>151</v>
      </c>
      <c r="BS19" s="28" t="s">
        <v>152</v>
      </c>
      <c r="BT19" s="28" t="str">
        <f aca="false">CONCATENATE(BH19,"_",BQ19)</f>
        <v>6-1_1-1</v>
      </c>
      <c r="BU19" s="35" t="n">
        <v>1990422.17732256</v>
      </c>
      <c r="BV19" s="27" t="s">
        <v>104</v>
      </c>
      <c r="BW19" s="35" t="n">
        <v>2985633.26598384</v>
      </c>
      <c r="BX19" s="28" t="s">
        <v>230</v>
      </c>
    </row>
    <row r="20" customFormat="false" ht="13.8" hidden="false" customHeight="false" outlineLevel="0" collapsed="false">
      <c r="A20" s="27" t="n">
        <v>611911</v>
      </c>
      <c r="B20" s="28"/>
      <c r="C20" s="27" t="n">
        <v>1</v>
      </c>
      <c r="D20" s="28" t="s">
        <v>231</v>
      </c>
      <c r="E20" s="28" t="str">
        <f aca="false">CONCATENATE("Rt",REPT("0",3-(LEN(D20)-FIND("R",D20))),RIGHT(D20,LEN(D20)-FIND("R",D20)))</f>
        <v>Rt023</v>
      </c>
      <c r="F20" s="28" t="s">
        <v>77</v>
      </c>
      <c r="G20" s="27" t="s">
        <v>78</v>
      </c>
      <c r="H20" s="28" t="s">
        <v>78</v>
      </c>
      <c r="I20" s="28" t="s">
        <v>78</v>
      </c>
      <c r="J20" s="27" t="s">
        <v>78</v>
      </c>
      <c r="K20" s="28"/>
      <c r="L20" s="27" t="s">
        <v>79</v>
      </c>
      <c r="M20" s="27" t="s">
        <v>80</v>
      </c>
      <c r="N20" s="28" t="s">
        <v>219</v>
      </c>
      <c r="O20" s="28" t="s">
        <v>81</v>
      </c>
      <c r="P20" s="29"/>
      <c r="Q20" s="30"/>
      <c r="R20" s="36" t="n">
        <v>1861</v>
      </c>
      <c r="S20" s="42" t="n">
        <v>8</v>
      </c>
      <c r="T20" s="37"/>
      <c r="U20" s="30" t="s">
        <v>82</v>
      </c>
      <c r="V20" s="28"/>
      <c r="W20" s="30" t="s">
        <v>198</v>
      </c>
      <c r="X20" s="30" t="s">
        <v>199</v>
      </c>
      <c r="Y20" s="30" t="s">
        <v>200</v>
      </c>
      <c r="Z20" s="28" t="s">
        <v>201</v>
      </c>
      <c r="AA20" s="28"/>
      <c r="AB20" s="30" t="s">
        <v>232</v>
      </c>
      <c r="AC20" s="28"/>
      <c r="AD20" s="28"/>
      <c r="AE20" s="28"/>
      <c r="AF20" s="28"/>
      <c r="AG20" s="28"/>
      <c r="AH20" s="28" t="s">
        <v>233</v>
      </c>
      <c r="AI20" s="28"/>
      <c r="AJ20" s="28"/>
      <c r="AK20" s="28"/>
      <c r="AL20" s="30" t="s">
        <v>199</v>
      </c>
      <c r="AM20" s="30" t="s">
        <v>111</v>
      </c>
      <c r="AN20" s="29" t="s">
        <v>112</v>
      </c>
      <c r="AO20" s="28" t="s">
        <v>228</v>
      </c>
      <c r="AP20" s="33" t="n">
        <v>0.047</v>
      </c>
      <c r="AQ20" s="28"/>
      <c r="AR20" s="34" t="n">
        <v>43326</v>
      </c>
      <c r="AS20" s="28" t="n">
        <v>7</v>
      </c>
      <c r="AT20" s="28" t="n">
        <v>32</v>
      </c>
      <c r="AU20" s="28" t="n">
        <f aca="false">47-AT20</f>
        <v>15</v>
      </c>
      <c r="AV20" s="28"/>
      <c r="AW20" s="28" t="s">
        <v>95</v>
      </c>
      <c r="AX20" s="28" t="s">
        <v>96</v>
      </c>
      <c r="AY20" s="28" t="n">
        <f aca="false">40-20</f>
        <v>20</v>
      </c>
      <c r="AZ20" s="28" t="n">
        <v>45</v>
      </c>
      <c r="BA20" s="45" t="n">
        <v>9.22</v>
      </c>
      <c r="BB20" s="45" t="n">
        <f aca="false">BA20*45/AT20</f>
        <v>12.965625</v>
      </c>
      <c r="BC20" s="28" t="n">
        <v>53</v>
      </c>
      <c r="BD20" s="34" t="n">
        <v>43413</v>
      </c>
      <c r="BE20" s="28" t="n">
        <v>7</v>
      </c>
      <c r="BF20" s="28" t="n">
        <v>20</v>
      </c>
      <c r="BG20" s="35" t="n">
        <v>11315001.7521615</v>
      </c>
      <c r="BH20" s="28" t="s">
        <v>234</v>
      </c>
      <c r="BI20" s="28" t="s">
        <v>118</v>
      </c>
      <c r="BJ20" s="28" t="s">
        <v>149</v>
      </c>
      <c r="BK20" s="34" t="n">
        <v>43440</v>
      </c>
      <c r="BL20" s="28" t="n">
        <v>3</v>
      </c>
      <c r="BM20" s="28" t="n">
        <v>18</v>
      </c>
      <c r="BN20" s="28" t="n">
        <v>10</v>
      </c>
      <c r="BO20" s="28" t="n">
        <v>15</v>
      </c>
      <c r="BP20" s="28" t="s">
        <v>100</v>
      </c>
      <c r="BQ20" s="28" t="s">
        <v>150</v>
      </c>
      <c r="BR20" s="28" t="s">
        <v>151</v>
      </c>
      <c r="BS20" s="28" t="s">
        <v>152</v>
      </c>
      <c r="BT20" s="28" t="str">
        <f aca="false">CONCATENATE(BH20,"_",BQ20)</f>
        <v>7-2_1-1</v>
      </c>
      <c r="BU20" s="35" t="n">
        <v>794187083.77177</v>
      </c>
      <c r="BV20" s="27" t="s">
        <v>104</v>
      </c>
      <c r="BW20" s="35" t="n">
        <v>1191280625.65766</v>
      </c>
      <c r="BX20" s="28"/>
    </row>
    <row r="21" customFormat="false" ht="13.8" hidden="false" customHeight="false" outlineLevel="0" collapsed="false">
      <c r="A21" s="25" t="n">
        <v>633003</v>
      </c>
      <c r="B21" s="26"/>
      <c r="C21" s="27" t="n">
        <v>1</v>
      </c>
      <c r="D21" s="28" t="s">
        <v>235</v>
      </c>
      <c r="E21" s="28" t="str">
        <f aca="false">CONCATENATE("Rt",REPT("0",3-(LEN(D21)-FIND("R",D21))),RIGHT(D21,LEN(D21)-FIND("R",D21)))</f>
        <v>Rt035</v>
      </c>
      <c r="F21" s="28" t="s">
        <v>77</v>
      </c>
      <c r="G21" s="27" t="s">
        <v>78</v>
      </c>
      <c r="H21" s="28" t="s">
        <v>78</v>
      </c>
      <c r="I21" s="28" t="s">
        <v>78</v>
      </c>
      <c r="J21" s="27" t="s">
        <v>78</v>
      </c>
      <c r="K21" s="28"/>
      <c r="L21" s="27" t="s">
        <v>79</v>
      </c>
      <c r="M21" s="27" t="s">
        <v>80</v>
      </c>
      <c r="N21" s="28" t="s">
        <v>219</v>
      </c>
      <c r="O21" s="28" t="s">
        <v>81</v>
      </c>
      <c r="P21" s="29"/>
      <c r="Q21" s="30"/>
      <c r="R21" s="36" t="n">
        <v>1861</v>
      </c>
      <c r="S21" s="42" t="n">
        <v>8</v>
      </c>
      <c r="T21" s="37"/>
      <c r="U21" s="30" t="s">
        <v>236</v>
      </c>
      <c r="V21" s="28"/>
      <c r="W21" s="30" t="s">
        <v>198</v>
      </c>
      <c r="X21" s="30" t="s">
        <v>199</v>
      </c>
      <c r="Y21" s="30" t="s">
        <v>200</v>
      </c>
      <c r="Z21" s="26" t="s">
        <v>210</v>
      </c>
      <c r="AA21" s="28"/>
      <c r="AB21" s="30" t="s">
        <v>202</v>
      </c>
      <c r="AC21" s="28"/>
      <c r="AD21" s="28"/>
      <c r="AE21" s="28"/>
      <c r="AF21" s="26" t="s">
        <v>237</v>
      </c>
      <c r="AG21" s="26"/>
      <c r="AH21" s="28" t="s">
        <v>90</v>
      </c>
      <c r="AI21" s="28"/>
      <c r="AJ21" s="28"/>
      <c r="AK21" s="28"/>
      <c r="AL21" s="30" t="s">
        <v>199</v>
      </c>
      <c r="AM21" s="30" t="s">
        <v>111</v>
      </c>
      <c r="AN21" s="29" t="s">
        <v>93</v>
      </c>
      <c r="AO21" s="28" t="s">
        <v>238</v>
      </c>
      <c r="AP21" s="33" t="n">
        <v>0.056</v>
      </c>
      <c r="AQ21" s="26"/>
      <c r="AR21" s="34" t="n">
        <v>43376</v>
      </c>
      <c r="AS21" s="28" t="n">
        <v>11</v>
      </c>
      <c r="AT21" s="28" t="n">
        <v>32</v>
      </c>
      <c r="AU21" s="28" t="n">
        <f aca="false">56-AT21</f>
        <v>24</v>
      </c>
      <c r="AV21" s="28"/>
      <c r="AW21" s="28" t="s">
        <v>95</v>
      </c>
      <c r="AX21" s="28" t="s">
        <v>96</v>
      </c>
      <c r="AY21" s="28" t="n">
        <f aca="false">45-2.5-20</f>
        <v>22.5</v>
      </c>
      <c r="AZ21" s="28" t="n">
        <v>45</v>
      </c>
      <c r="BA21" s="28" t="n">
        <f aca="false">835/1000</f>
        <v>0.835</v>
      </c>
      <c r="BB21" s="45" t="n">
        <f aca="false">BA21*45/AT21</f>
        <v>1.17421875</v>
      </c>
      <c r="BC21" s="28" t="n">
        <v>86</v>
      </c>
      <c r="BD21" s="34" t="n">
        <v>43425</v>
      </c>
      <c r="BE21" s="28" t="n">
        <v>8</v>
      </c>
      <c r="BF21" s="28" t="n">
        <v>20</v>
      </c>
      <c r="BG21" s="35" t="n">
        <v>14161869.2156698</v>
      </c>
      <c r="BH21" s="28" t="s">
        <v>239</v>
      </c>
      <c r="BI21" s="28" t="s">
        <v>98</v>
      </c>
      <c r="BJ21" s="28" t="s">
        <v>172</v>
      </c>
      <c r="BK21" s="34" t="n">
        <v>43440</v>
      </c>
      <c r="BL21" s="28" t="n">
        <v>3</v>
      </c>
      <c r="BM21" s="28" t="n">
        <v>18</v>
      </c>
      <c r="BN21" s="28" t="n">
        <v>10</v>
      </c>
      <c r="BO21" s="28" t="n">
        <v>15</v>
      </c>
      <c r="BP21" s="28" t="s">
        <v>100</v>
      </c>
      <c r="BQ21" s="28" t="s">
        <v>192</v>
      </c>
      <c r="BR21" s="28" t="s">
        <v>240</v>
      </c>
      <c r="BS21" s="28" t="s">
        <v>208</v>
      </c>
      <c r="BT21" s="28" t="str">
        <f aca="false">CONCATENATE(BH21,"_",BQ21)</f>
        <v>12-5_6-6</v>
      </c>
      <c r="BU21" s="35" t="n">
        <v>7815856707.6841</v>
      </c>
      <c r="BV21" s="27" t="s">
        <v>104</v>
      </c>
      <c r="BW21" s="35" t="n">
        <v>11723785061.5262</v>
      </c>
      <c r="BX21" s="28"/>
    </row>
    <row r="22" customFormat="false" ht="13.8" hidden="false" customHeight="false" outlineLevel="0" collapsed="false">
      <c r="A22" s="25" t="n">
        <v>618317</v>
      </c>
      <c r="B22" s="26" t="s">
        <v>241</v>
      </c>
      <c r="C22" s="25" t="n">
        <v>2</v>
      </c>
      <c r="D22" s="28" t="s">
        <v>242</v>
      </c>
      <c r="E22" s="28"/>
      <c r="F22" s="28" t="s">
        <v>77</v>
      </c>
      <c r="G22" s="27" t="s">
        <v>78</v>
      </c>
      <c r="H22" s="28" t="s">
        <v>78</v>
      </c>
      <c r="I22" s="28" t="s">
        <v>78</v>
      </c>
      <c r="J22" s="27"/>
      <c r="K22" s="28"/>
      <c r="L22" s="27" t="s">
        <v>79</v>
      </c>
      <c r="M22" s="27" t="s">
        <v>80</v>
      </c>
      <c r="N22" s="28" t="s">
        <v>219</v>
      </c>
      <c r="O22" s="28" t="s">
        <v>81</v>
      </c>
      <c r="P22" s="29"/>
      <c r="Q22" s="30"/>
      <c r="R22" s="36" t="n">
        <v>1958</v>
      </c>
      <c r="S22" s="37"/>
      <c r="T22" s="37"/>
      <c r="U22" s="28"/>
      <c r="V22" s="30"/>
      <c r="W22" s="30"/>
      <c r="X22" s="30"/>
      <c r="Y22" s="30"/>
      <c r="Z22" s="26" t="s">
        <v>210</v>
      </c>
      <c r="AA22" s="28"/>
      <c r="AB22" s="30" t="s">
        <v>211</v>
      </c>
      <c r="AC22" s="28"/>
      <c r="AD22" s="28"/>
      <c r="AE22" s="26" t="s">
        <v>243</v>
      </c>
      <c r="AF22" s="26" t="s">
        <v>244</v>
      </c>
      <c r="AG22" s="26"/>
      <c r="AH22" s="28" t="s">
        <v>90</v>
      </c>
      <c r="AI22" s="28"/>
      <c r="AJ22" s="28"/>
      <c r="AK22" s="28"/>
      <c r="AL22" s="30" t="s">
        <v>199</v>
      </c>
      <c r="AM22" s="30" t="s">
        <v>111</v>
      </c>
      <c r="AN22" s="29" t="s">
        <v>93</v>
      </c>
      <c r="AO22" s="28" t="s">
        <v>94</v>
      </c>
      <c r="AP22" s="33" t="n">
        <v>0.013</v>
      </c>
      <c r="AQ22" s="26" t="s">
        <v>245</v>
      </c>
      <c r="AR22" s="34" t="n">
        <v>43395</v>
      </c>
      <c r="AS22" s="28" t="n">
        <v>15</v>
      </c>
      <c r="AT22" s="28" t="n">
        <v>12</v>
      </c>
      <c r="AU22" s="28"/>
      <c r="AV22" s="28"/>
      <c r="AW22" s="28" t="s">
        <v>95</v>
      </c>
      <c r="AX22" s="28" t="s">
        <v>96</v>
      </c>
      <c r="AY22" s="28" t="n">
        <f aca="false">45-2.5-20</f>
        <v>22.5</v>
      </c>
      <c r="AZ22" s="28" t="n">
        <v>45</v>
      </c>
      <c r="BA22" s="28" t="n">
        <v>8.75</v>
      </c>
      <c r="BB22" s="33" t="n">
        <f aca="false">BA22*45/AT22</f>
        <v>32.8125</v>
      </c>
      <c r="BC22" s="28" t="n">
        <v>44</v>
      </c>
      <c r="BD22" s="34" t="n">
        <v>43405</v>
      </c>
      <c r="BE22" s="28" t="n">
        <v>6</v>
      </c>
      <c r="BF22" s="28" t="n">
        <v>20</v>
      </c>
      <c r="BG22" s="35" t="n">
        <v>33674.8478515289</v>
      </c>
      <c r="BH22" s="28" t="s">
        <v>246</v>
      </c>
      <c r="BI22" s="28" t="s">
        <v>141</v>
      </c>
      <c r="BJ22" s="28" t="s">
        <v>168</v>
      </c>
      <c r="BK22" s="34" t="n">
        <v>43440</v>
      </c>
      <c r="BL22" s="28" t="n">
        <v>3</v>
      </c>
      <c r="BM22" s="28" t="n">
        <v>18</v>
      </c>
      <c r="BN22" s="28" t="n">
        <v>10</v>
      </c>
      <c r="BO22" s="28" t="n">
        <v>15</v>
      </c>
      <c r="BP22" s="28" t="s">
        <v>100</v>
      </c>
      <c r="BQ22" s="28" t="s">
        <v>163</v>
      </c>
      <c r="BR22" s="28" t="s">
        <v>164</v>
      </c>
      <c r="BS22" s="28" t="s">
        <v>165</v>
      </c>
      <c r="BT22" s="28" t="str">
        <f aca="false">CONCATENATE(BH22,"_",BQ22)</f>
        <v>8-4_5-5</v>
      </c>
      <c r="BU22" s="35" t="n">
        <v>54996.4147211209</v>
      </c>
      <c r="BV22" s="27"/>
      <c r="BW22" s="35" t="n">
        <v>0</v>
      </c>
      <c r="BX22" s="28" t="s">
        <v>247</v>
      </c>
    </row>
    <row r="23" customFormat="false" ht="13.8" hidden="false" customHeight="false" outlineLevel="0" collapsed="false">
      <c r="A23" s="25" t="n">
        <v>636001</v>
      </c>
      <c r="B23" s="26"/>
      <c r="C23" s="27" t="n">
        <v>1</v>
      </c>
      <c r="D23" s="28" t="s">
        <v>248</v>
      </c>
      <c r="E23" s="28"/>
      <c r="F23" s="28" t="s">
        <v>77</v>
      </c>
      <c r="G23" s="27" t="s">
        <v>78</v>
      </c>
      <c r="H23" s="28" t="s">
        <v>78</v>
      </c>
      <c r="I23" s="28" t="s">
        <v>78</v>
      </c>
      <c r="J23" s="27"/>
      <c r="K23" s="28"/>
      <c r="L23" s="27" t="s">
        <v>79</v>
      </c>
      <c r="M23" s="27" t="s">
        <v>80</v>
      </c>
      <c r="N23" s="28" t="s">
        <v>219</v>
      </c>
      <c r="O23" s="28" t="s">
        <v>81</v>
      </c>
      <c r="P23" s="29"/>
      <c r="Q23" s="30"/>
      <c r="R23" s="36" t="n">
        <v>1861</v>
      </c>
      <c r="S23" s="42" t="n">
        <v>8</v>
      </c>
      <c r="T23" s="37"/>
      <c r="U23" s="28"/>
      <c r="V23" s="30"/>
      <c r="W23" s="30" t="s">
        <v>198</v>
      </c>
      <c r="X23" s="30" t="s">
        <v>199</v>
      </c>
      <c r="Y23" s="30" t="s">
        <v>200</v>
      </c>
      <c r="Z23" s="26" t="s">
        <v>210</v>
      </c>
      <c r="AA23" s="28"/>
      <c r="AB23" s="30" t="s">
        <v>202</v>
      </c>
      <c r="AC23" s="28"/>
      <c r="AD23" s="28"/>
      <c r="AE23" s="28"/>
      <c r="AF23" s="28"/>
      <c r="AG23" s="28"/>
      <c r="AH23" s="28" t="s">
        <v>90</v>
      </c>
      <c r="AI23" s="28"/>
      <c r="AJ23" s="28"/>
      <c r="AK23" s="28"/>
      <c r="AL23" s="30" t="s">
        <v>199</v>
      </c>
      <c r="AM23" s="30" t="s">
        <v>111</v>
      </c>
      <c r="AN23" s="29" t="s">
        <v>93</v>
      </c>
      <c r="AO23" s="28" t="s">
        <v>238</v>
      </c>
      <c r="AP23" s="33" t="n">
        <v>0.069</v>
      </c>
      <c r="AQ23" s="28"/>
      <c r="AR23" s="34" t="n">
        <v>43419</v>
      </c>
      <c r="AS23" s="28" t="n">
        <v>19</v>
      </c>
      <c r="AT23" s="28" t="n">
        <v>51</v>
      </c>
      <c r="AU23" s="28" t="n">
        <v>18</v>
      </c>
      <c r="AV23" s="28"/>
      <c r="AW23" s="28" t="s">
        <v>95</v>
      </c>
      <c r="AX23" s="28" t="s">
        <v>96</v>
      </c>
      <c r="AY23" s="28" t="n">
        <f aca="false">45-2.5-20</f>
        <v>22.5</v>
      </c>
      <c r="AZ23" s="28" t="n">
        <v>45</v>
      </c>
      <c r="BA23" s="28" t="n">
        <v>3.2</v>
      </c>
      <c r="BB23" s="33" t="n">
        <f aca="false">BA23*45/AT23</f>
        <v>2.82352941176471</v>
      </c>
      <c r="BC23" s="28" t="n">
        <v>103</v>
      </c>
      <c r="BD23" s="34" t="n">
        <v>43425</v>
      </c>
      <c r="BE23" s="28" t="n">
        <v>8</v>
      </c>
      <c r="BF23" s="28" t="n">
        <v>20</v>
      </c>
      <c r="BG23" s="35" t="n">
        <v>42854.4485581025</v>
      </c>
      <c r="BH23" s="28" t="s">
        <v>249</v>
      </c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35"/>
      <c r="BV23" s="27"/>
      <c r="BW23" s="28"/>
      <c r="BX23" s="28" t="s">
        <v>215</v>
      </c>
    </row>
    <row r="24" customFormat="false" ht="13.8" hidden="false" customHeight="false" outlineLevel="0" collapsed="false">
      <c r="A24" s="27" t="n">
        <v>614688</v>
      </c>
      <c r="B24" s="28"/>
      <c r="C24" s="27" t="n">
        <v>1</v>
      </c>
      <c r="D24" s="28" t="s">
        <v>250</v>
      </c>
      <c r="E24" s="28"/>
      <c r="F24" s="35"/>
      <c r="G24" s="27" t="s">
        <v>78</v>
      </c>
      <c r="H24" s="28" t="s">
        <v>78</v>
      </c>
      <c r="I24" s="28" t="s">
        <v>78</v>
      </c>
      <c r="J24" s="48"/>
      <c r="K24" s="28"/>
      <c r="L24" s="27" t="s">
        <v>79</v>
      </c>
      <c r="M24" s="27" t="s">
        <v>80</v>
      </c>
      <c r="N24" s="28" t="s">
        <v>251</v>
      </c>
      <c r="O24" s="28" t="s">
        <v>81</v>
      </c>
      <c r="P24" s="29"/>
      <c r="Q24" s="30"/>
      <c r="R24" s="36" t="n">
        <v>1861</v>
      </c>
      <c r="S24" s="42" t="n">
        <v>8</v>
      </c>
      <c r="T24" s="37"/>
      <c r="U24" s="30"/>
      <c r="V24" s="28"/>
      <c r="W24" s="30" t="s">
        <v>198</v>
      </c>
      <c r="X24" s="30" t="s">
        <v>199</v>
      </c>
      <c r="Y24" s="30" t="s">
        <v>200</v>
      </c>
      <c r="Z24" s="28" t="s">
        <v>210</v>
      </c>
      <c r="AA24" s="28"/>
      <c r="AB24" s="30" t="s">
        <v>202</v>
      </c>
      <c r="AC24" s="28"/>
      <c r="AD24" s="28"/>
      <c r="AE24" s="26" t="s">
        <v>109</v>
      </c>
      <c r="AF24" s="28" t="s">
        <v>252</v>
      </c>
      <c r="AG24" s="28"/>
      <c r="AH24" s="28" t="s">
        <v>90</v>
      </c>
      <c r="AI24" s="28"/>
      <c r="AJ24" s="28"/>
      <c r="AK24" s="28"/>
      <c r="AL24" s="30" t="s">
        <v>199</v>
      </c>
      <c r="AM24" s="30" t="s">
        <v>111</v>
      </c>
      <c r="AN24" s="29" t="s">
        <v>112</v>
      </c>
      <c r="AO24" s="28" t="s">
        <v>238</v>
      </c>
      <c r="AP24" s="33" t="n">
        <v>0.082</v>
      </c>
      <c r="AQ24" s="28"/>
      <c r="AR24" s="34" t="n">
        <v>43151</v>
      </c>
      <c r="AS24" s="28" t="n">
        <v>3</v>
      </c>
      <c r="AT24" s="28" t="n">
        <v>20</v>
      </c>
      <c r="AU24" s="28" t="n">
        <v>62</v>
      </c>
      <c r="AV24" s="28"/>
      <c r="AW24" s="28" t="s">
        <v>114</v>
      </c>
      <c r="AX24" s="28" t="s">
        <v>96</v>
      </c>
      <c r="AY24" s="28" t="n">
        <f aca="false">45-35</f>
        <v>10</v>
      </c>
      <c r="AZ24" s="28" t="n">
        <f aca="false">45-35</f>
        <v>10</v>
      </c>
      <c r="BA24" s="45" t="n">
        <v>1.81</v>
      </c>
      <c r="BB24" s="45" t="n">
        <f aca="false">BA24*45/AT24</f>
        <v>4.0725</v>
      </c>
      <c r="BC24" s="28" t="s">
        <v>253</v>
      </c>
      <c r="BD24" s="34" t="n">
        <v>43160</v>
      </c>
      <c r="BE24" s="38" t="n">
        <v>3</v>
      </c>
      <c r="BF24" s="28" t="s">
        <v>224</v>
      </c>
      <c r="BG24" s="35" t="n">
        <v>269500</v>
      </c>
      <c r="BH24" s="28" t="s">
        <v>150</v>
      </c>
      <c r="BI24" s="39" t="s">
        <v>169</v>
      </c>
      <c r="BJ24" s="39" t="s">
        <v>169</v>
      </c>
      <c r="BK24" s="34" t="n">
        <v>43215</v>
      </c>
      <c r="BL24" s="27" t="n">
        <v>2</v>
      </c>
      <c r="BM24" s="28" t="s">
        <v>119</v>
      </c>
      <c r="BN24" s="28" t="n">
        <v>12</v>
      </c>
      <c r="BO24" s="28" t="s">
        <v>120</v>
      </c>
      <c r="BP24" s="28"/>
      <c r="BQ24" s="28" t="s">
        <v>254</v>
      </c>
      <c r="BR24" s="40" t="s">
        <v>122</v>
      </c>
      <c r="BS24" s="40" t="s">
        <v>152</v>
      </c>
      <c r="BT24" s="28" t="str">
        <f aca="false">CONCATENATE(BH24,",",BQ24)</f>
        <v>1-1,8-1</v>
      </c>
      <c r="BU24" s="35" t="n">
        <v>1621500000</v>
      </c>
      <c r="BV24" s="48"/>
      <c r="BW24" s="28"/>
      <c r="BX24" s="28"/>
    </row>
    <row r="25" customFormat="false" ht="13.8" hidden="false" customHeight="false" outlineLevel="0" collapsed="false">
      <c r="A25" s="27" t="n">
        <v>614691</v>
      </c>
      <c r="B25" s="28"/>
      <c r="C25" s="27" t="n">
        <v>1</v>
      </c>
      <c r="D25" s="28" t="s">
        <v>255</v>
      </c>
      <c r="E25" s="28" t="s">
        <v>256</v>
      </c>
      <c r="F25" s="35" t="s">
        <v>77</v>
      </c>
      <c r="G25" s="27" t="s">
        <v>78</v>
      </c>
      <c r="H25" s="28" t="s">
        <v>78</v>
      </c>
      <c r="I25" s="28" t="s">
        <v>78</v>
      </c>
      <c r="J25" s="27" t="s">
        <v>78</v>
      </c>
      <c r="K25" s="28"/>
      <c r="L25" s="27" t="s">
        <v>79</v>
      </c>
      <c r="M25" s="27" t="s">
        <v>80</v>
      </c>
      <c r="N25" s="28" t="s">
        <v>257</v>
      </c>
      <c r="O25" s="28" t="s">
        <v>81</v>
      </c>
      <c r="P25" s="29"/>
      <c r="Q25" s="30"/>
      <c r="R25" s="36" t="n">
        <v>1861</v>
      </c>
      <c r="S25" s="42" t="n">
        <v>8</v>
      </c>
      <c r="T25" s="37"/>
      <c r="U25" s="28"/>
      <c r="V25" s="30"/>
      <c r="W25" s="30" t="s">
        <v>198</v>
      </c>
      <c r="X25" s="30" t="s">
        <v>199</v>
      </c>
      <c r="Y25" s="30" t="s">
        <v>200</v>
      </c>
      <c r="Z25" s="28" t="s">
        <v>210</v>
      </c>
      <c r="AA25" s="28"/>
      <c r="AB25" s="30" t="s">
        <v>202</v>
      </c>
      <c r="AC25" s="28"/>
      <c r="AD25" s="28"/>
      <c r="AE25" s="28"/>
      <c r="AF25" s="28" t="s">
        <v>258</v>
      </c>
      <c r="AG25" s="28"/>
      <c r="AH25" s="28" t="s">
        <v>90</v>
      </c>
      <c r="AI25" s="28"/>
      <c r="AJ25" s="28"/>
      <c r="AK25" s="28"/>
      <c r="AL25" s="30" t="s">
        <v>199</v>
      </c>
      <c r="AM25" s="30" t="s">
        <v>111</v>
      </c>
      <c r="AN25" s="29" t="s">
        <v>112</v>
      </c>
      <c r="AO25" s="28" t="s">
        <v>238</v>
      </c>
      <c r="AP25" s="33" t="n">
        <v>0.156</v>
      </c>
      <c r="AQ25" s="28"/>
      <c r="AR25" s="34" t="n">
        <v>42982</v>
      </c>
      <c r="AS25" s="28" t="n">
        <v>1</v>
      </c>
      <c r="AT25" s="28" t="n">
        <v>10</v>
      </c>
      <c r="AU25" s="28" t="n">
        <v>146</v>
      </c>
      <c r="AV25" s="28"/>
      <c r="AW25" s="28" t="s">
        <v>114</v>
      </c>
      <c r="AX25" s="28" t="s">
        <v>115</v>
      </c>
      <c r="AY25" s="28" t="n">
        <v>0</v>
      </c>
      <c r="AZ25" s="28" t="n">
        <v>45</v>
      </c>
      <c r="BA25" s="28"/>
      <c r="BB25" s="28"/>
      <c r="BC25" s="28" t="s">
        <v>255</v>
      </c>
      <c r="BD25" s="34" t="n">
        <v>42985</v>
      </c>
      <c r="BE25" s="38" t="n">
        <v>1</v>
      </c>
      <c r="BF25" s="28" t="s">
        <v>116</v>
      </c>
      <c r="BG25" s="35" t="n">
        <v>165450</v>
      </c>
      <c r="BH25" s="28" t="s">
        <v>117</v>
      </c>
      <c r="BI25" s="28" t="s">
        <v>118</v>
      </c>
      <c r="BJ25" s="28" t="s">
        <v>118</v>
      </c>
      <c r="BK25" s="34" t="n">
        <v>43209</v>
      </c>
      <c r="BL25" s="27" t="n">
        <v>1</v>
      </c>
      <c r="BM25" s="28" t="s">
        <v>119</v>
      </c>
      <c r="BN25" s="28" t="n">
        <v>12</v>
      </c>
      <c r="BO25" s="28" t="s">
        <v>120</v>
      </c>
      <c r="BP25" s="28"/>
      <c r="BQ25" s="28" t="s">
        <v>259</v>
      </c>
      <c r="BR25" s="40" t="s">
        <v>207</v>
      </c>
      <c r="BS25" s="40" t="s">
        <v>260</v>
      </c>
      <c r="BT25" s="28" t="str">
        <f aca="false">CONCATENATE(BH25,",",BQ25)</f>
        <v>7-7,3-3</v>
      </c>
      <c r="BU25" s="35" t="n">
        <v>2969000000</v>
      </c>
      <c r="BV25" s="28" t="s">
        <v>124</v>
      </c>
      <c r="BW25" s="35" t="n">
        <v>14845000000</v>
      </c>
      <c r="BX25" s="28"/>
    </row>
    <row r="26" customFormat="false" ht="13.8" hidden="false" customHeight="false" outlineLevel="0" collapsed="false">
      <c r="A26" s="27" t="n">
        <v>614697</v>
      </c>
      <c r="B26" s="28"/>
      <c r="C26" s="27" t="n">
        <v>1</v>
      </c>
      <c r="D26" s="28" t="s">
        <v>261</v>
      </c>
      <c r="E26" s="28" t="str">
        <f aca="false">CONCATENATE("Rt",REPT("0",3-(LEN(D26)-FIND("R",D26))),RIGHT(D26,LEN(D26)-FIND("R",D26)))</f>
        <v>Rt054</v>
      </c>
      <c r="F26" s="28" t="s">
        <v>77</v>
      </c>
      <c r="G26" s="27" t="s">
        <v>78</v>
      </c>
      <c r="H26" s="28" t="s">
        <v>78</v>
      </c>
      <c r="I26" s="28" t="s">
        <v>78</v>
      </c>
      <c r="J26" s="27" t="s">
        <v>78</v>
      </c>
      <c r="K26" s="28"/>
      <c r="L26" s="27" t="s">
        <v>79</v>
      </c>
      <c r="M26" s="27" t="s">
        <v>80</v>
      </c>
      <c r="N26" s="28" t="s">
        <v>257</v>
      </c>
      <c r="O26" s="28" t="s">
        <v>81</v>
      </c>
      <c r="P26" s="29"/>
      <c r="Q26" s="30"/>
      <c r="R26" s="36" t="n">
        <v>1861</v>
      </c>
      <c r="S26" s="42" t="n">
        <v>8</v>
      </c>
      <c r="T26" s="37"/>
      <c r="U26" s="28"/>
      <c r="V26" s="30"/>
      <c r="W26" s="30" t="s">
        <v>198</v>
      </c>
      <c r="X26" s="30" t="s">
        <v>199</v>
      </c>
      <c r="Y26" s="30" t="s">
        <v>200</v>
      </c>
      <c r="Z26" s="28" t="s">
        <v>201</v>
      </c>
      <c r="AA26" s="28"/>
      <c r="AB26" s="30" t="s">
        <v>202</v>
      </c>
      <c r="AC26" s="28"/>
      <c r="AD26" s="28"/>
      <c r="AE26" s="26" t="s">
        <v>262</v>
      </c>
      <c r="AF26" s="28" t="s">
        <v>263</v>
      </c>
      <c r="AG26" s="28"/>
      <c r="AH26" s="28" t="s">
        <v>90</v>
      </c>
      <c r="AI26" s="28"/>
      <c r="AJ26" s="28"/>
      <c r="AK26" s="28"/>
      <c r="AL26" s="30" t="s">
        <v>199</v>
      </c>
      <c r="AM26" s="30" t="s">
        <v>111</v>
      </c>
      <c r="AN26" s="29" t="s">
        <v>112</v>
      </c>
      <c r="AO26" s="28" t="s">
        <v>94</v>
      </c>
      <c r="AP26" s="33" t="n">
        <v>0.017</v>
      </c>
      <c r="AQ26" s="28"/>
      <c r="AR26" s="34" t="n">
        <v>43418</v>
      </c>
      <c r="AS26" s="28" t="n">
        <v>18</v>
      </c>
      <c r="AT26" s="28" t="n">
        <v>7</v>
      </c>
      <c r="AU26" s="28" t="n">
        <v>0</v>
      </c>
      <c r="AV26" s="28"/>
      <c r="AW26" s="28" t="s">
        <v>95</v>
      </c>
      <c r="AX26" s="28" t="s">
        <v>96</v>
      </c>
      <c r="AY26" s="28" t="n">
        <f aca="false">45-2.5-20</f>
        <v>22.5</v>
      </c>
      <c r="AZ26" s="28" t="n">
        <v>45</v>
      </c>
      <c r="BA26" s="28" t="n">
        <v>3.85</v>
      </c>
      <c r="BB26" s="33" t="n">
        <f aca="false">BA26*45/AT26</f>
        <v>24.75</v>
      </c>
      <c r="BC26" s="28" t="n">
        <v>208</v>
      </c>
      <c r="BD26" s="34" t="n">
        <v>43432</v>
      </c>
      <c r="BE26" s="28" t="n">
        <v>11</v>
      </c>
      <c r="BF26" s="28" t="n">
        <v>20</v>
      </c>
      <c r="BG26" s="35" t="n">
        <v>495003146.587733</v>
      </c>
      <c r="BH26" s="28" t="s">
        <v>264</v>
      </c>
      <c r="BI26" s="28" t="s">
        <v>98</v>
      </c>
      <c r="BJ26" s="28" t="s">
        <v>168</v>
      </c>
      <c r="BK26" s="34" t="n">
        <v>43443</v>
      </c>
      <c r="BL26" s="28" t="n">
        <v>4</v>
      </c>
      <c r="BM26" s="28" t="n">
        <v>18</v>
      </c>
      <c r="BN26" s="28" t="n">
        <v>10</v>
      </c>
      <c r="BO26" s="28" t="n">
        <v>15</v>
      </c>
      <c r="BP26" s="28" t="s">
        <v>100</v>
      </c>
      <c r="BQ26" s="28" t="s">
        <v>135</v>
      </c>
      <c r="BR26" s="28" t="s">
        <v>136</v>
      </c>
      <c r="BS26" s="28" t="s">
        <v>123</v>
      </c>
      <c r="BT26" s="28" t="str">
        <f aca="false">CONCATENATE(BH26,"_",BQ26)</f>
        <v>12-4_9-9</v>
      </c>
      <c r="BU26" s="35" t="n">
        <v>143981671168.079</v>
      </c>
      <c r="BV26" s="27" t="s">
        <v>104</v>
      </c>
      <c r="BW26" s="35" t="n">
        <v>215972506752.118</v>
      </c>
      <c r="BX26" s="28"/>
    </row>
    <row r="27" customFormat="false" ht="13.8" hidden="false" customHeight="false" outlineLevel="0" collapsed="false">
      <c r="A27" s="27" t="n">
        <v>614690</v>
      </c>
      <c r="B27" s="28"/>
      <c r="C27" s="27" t="n">
        <v>1</v>
      </c>
      <c r="D27" s="28" t="s">
        <v>265</v>
      </c>
      <c r="E27" s="28" t="str">
        <f aca="false">CONCATENATE("Rt",REPT("0",3-(LEN(D27)-FIND("R",D27))),RIGHT(D27,LEN(D27)-FIND("R",D27)))</f>
        <v>Rt066</v>
      </c>
      <c r="F27" s="28" t="s">
        <v>77</v>
      </c>
      <c r="G27" s="27" t="s">
        <v>78</v>
      </c>
      <c r="H27" s="28" t="s">
        <v>78</v>
      </c>
      <c r="I27" s="28" t="s">
        <v>78</v>
      </c>
      <c r="J27" s="27" t="s">
        <v>78</v>
      </c>
      <c r="K27" s="28"/>
      <c r="L27" s="27" t="s">
        <v>79</v>
      </c>
      <c r="M27" s="27" t="s">
        <v>80</v>
      </c>
      <c r="N27" s="28" t="s">
        <v>257</v>
      </c>
      <c r="O27" s="28" t="s">
        <v>81</v>
      </c>
      <c r="P27" s="29"/>
      <c r="Q27" s="30"/>
      <c r="R27" s="36" t="n">
        <v>1868</v>
      </c>
      <c r="S27" s="37"/>
      <c r="T27" s="37"/>
      <c r="U27" s="30" t="s">
        <v>236</v>
      </c>
      <c r="V27" s="28"/>
      <c r="W27" s="30" t="s">
        <v>198</v>
      </c>
      <c r="X27" s="30" t="s">
        <v>199</v>
      </c>
      <c r="Y27" s="30"/>
      <c r="Z27" s="28" t="s">
        <v>210</v>
      </c>
      <c r="AA27" s="28"/>
      <c r="AB27" s="30" t="s">
        <v>266</v>
      </c>
      <c r="AC27" s="28"/>
      <c r="AD27" s="28"/>
      <c r="AE27" s="28"/>
      <c r="AF27" s="28"/>
      <c r="AG27" s="28"/>
      <c r="AH27" s="28" t="s">
        <v>90</v>
      </c>
      <c r="AI27" s="28"/>
      <c r="AJ27" s="28"/>
      <c r="AK27" s="28"/>
      <c r="AL27" s="30" t="s">
        <v>199</v>
      </c>
      <c r="AM27" s="30" t="s">
        <v>111</v>
      </c>
      <c r="AN27" s="29" t="s">
        <v>112</v>
      </c>
      <c r="AO27" s="28" t="s">
        <v>238</v>
      </c>
      <c r="AP27" s="33" t="n">
        <v>0.017</v>
      </c>
      <c r="AQ27" s="28"/>
      <c r="AR27" s="34" t="n">
        <v>43424</v>
      </c>
      <c r="AS27" s="28" t="n">
        <v>21</v>
      </c>
      <c r="AT27" s="28" t="n">
        <v>17</v>
      </c>
      <c r="AU27" s="28" t="n">
        <v>0</v>
      </c>
      <c r="AV27" s="28"/>
      <c r="AW27" s="28" t="s">
        <v>95</v>
      </c>
      <c r="AX27" s="28" t="s">
        <v>96</v>
      </c>
      <c r="AY27" s="28" t="n">
        <f aca="false">45-2.5-20</f>
        <v>22.5</v>
      </c>
      <c r="AZ27" s="28" t="n">
        <v>45</v>
      </c>
      <c r="BA27" s="28" t="n">
        <v>0.24</v>
      </c>
      <c r="BB27" s="33" t="n">
        <f aca="false">BA27*45/AT27</f>
        <v>0.635294117647059</v>
      </c>
      <c r="BC27" s="28" t="n">
        <v>242</v>
      </c>
      <c r="BD27" s="34" t="n">
        <v>43433</v>
      </c>
      <c r="BE27" s="28" t="n">
        <v>12</v>
      </c>
      <c r="BF27" s="28" t="n">
        <v>20</v>
      </c>
      <c r="BG27" s="35" t="n">
        <v>196892.195701786</v>
      </c>
      <c r="BH27" s="28" t="s">
        <v>267</v>
      </c>
      <c r="BI27" s="28" t="s">
        <v>161</v>
      </c>
      <c r="BJ27" s="28" t="s">
        <v>118</v>
      </c>
      <c r="BK27" s="34" t="n">
        <v>43437</v>
      </c>
      <c r="BL27" s="28" t="n">
        <v>1</v>
      </c>
      <c r="BM27" s="28" t="n">
        <v>16</v>
      </c>
      <c r="BN27" s="28" t="n">
        <v>10</v>
      </c>
      <c r="BO27" s="28" t="n">
        <v>15</v>
      </c>
      <c r="BP27" s="28" t="s">
        <v>268</v>
      </c>
      <c r="BQ27" s="28" t="s">
        <v>259</v>
      </c>
      <c r="BR27" s="28" t="s">
        <v>269</v>
      </c>
      <c r="BS27" s="28" t="s">
        <v>260</v>
      </c>
      <c r="BT27" s="28" t="str">
        <f aca="false">CONCATENATE(BH27,"_",BQ27)</f>
        <v>9-7_3-3</v>
      </c>
      <c r="BU27" s="35" t="n">
        <v>355822.352682109</v>
      </c>
      <c r="BV27" s="27" t="s">
        <v>104</v>
      </c>
      <c r="BW27" s="35" t="n">
        <v>533733.529023164</v>
      </c>
      <c r="BX27" s="28"/>
    </row>
    <row r="28" customFormat="false" ht="13.8" hidden="false" customHeight="false" outlineLevel="0" collapsed="false">
      <c r="A28" s="27" t="n">
        <v>614699</v>
      </c>
      <c r="B28" s="28"/>
      <c r="C28" s="27" t="n">
        <v>1</v>
      </c>
      <c r="D28" s="28" t="s">
        <v>270</v>
      </c>
      <c r="E28" s="28" t="str">
        <f aca="false">CONCATENATE("Rt",REPT("0",3-(LEN(D28)-FIND("R",D28))),RIGHT(D28,LEN(D28)-FIND("R",D28)))</f>
        <v>Rt009</v>
      </c>
      <c r="F28" s="28" t="s">
        <v>77</v>
      </c>
      <c r="G28" s="27" t="s">
        <v>78</v>
      </c>
      <c r="H28" s="28" t="s">
        <v>78</v>
      </c>
      <c r="I28" s="28" t="s">
        <v>78</v>
      </c>
      <c r="J28" s="27" t="s">
        <v>78</v>
      </c>
      <c r="K28" s="28"/>
      <c r="L28" s="27" t="s">
        <v>79</v>
      </c>
      <c r="M28" s="27" t="s">
        <v>80</v>
      </c>
      <c r="N28" s="28" t="s">
        <v>257</v>
      </c>
      <c r="O28" s="28" t="s">
        <v>81</v>
      </c>
      <c r="P28" s="29"/>
      <c r="Q28" s="30"/>
      <c r="R28" s="36" t="n">
        <v>1861</v>
      </c>
      <c r="S28" s="42" t="n">
        <v>8</v>
      </c>
      <c r="T28" s="37"/>
      <c r="U28" s="28"/>
      <c r="V28" s="30"/>
      <c r="W28" s="30" t="s">
        <v>198</v>
      </c>
      <c r="X28" s="30" t="s">
        <v>199</v>
      </c>
      <c r="Y28" s="30" t="s">
        <v>200</v>
      </c>
      <c r="Z28" s="28" t="s">
        <v>210</v>
      </c>
      <c r="AA28" s="28"/>
      <c r="AB28" s="30" t="s">
        <v>202</v>
      </c>
      <c r="AC28" s="28"/>
      <c r="AD28" s="28"/>
      <c r="AE28" s="28"/>
      <c r="AF28" s="28"/>
      <c r="AG28" s="28"/>
      <c r="AH28" s="28" t="s">
        <v>90</v>
      </c>
      <c r="AI28" s="28"/>
      <c r="AJ28" s="28"/>
      <c r="AK28" s="28"/>
      <c r="AL28" s="30" t="s">
        <v>199</v>
      </c>
      <c r="AM28" s="30" t="s">
        <v>111</v>
      </c>
      <c r="AN28" s="29" t="s">
        <v>112</v>
      </c>
      <c r="AO28" s="28" t="s">
        <v>238</v>
      </c>
      <c r="AP28" s="33" t="n">
        <v>0.071</v>
      </c>
      <c r="AQ28" s="28"/>
      <c r="AR28" s="34" t="n">
        <v>43182</v>
      </c>
      <c r="AS28" s="28" t="n">
        <v>5</v>
      </c>
      <c r="AT28" s="28" t="n">
        <v>23</v>
      </c>
      <c r="AU28" s="28" t="n">
        <v>48</v>
      </c>
      <c r="AV28" s="28"/>
      <c r="AW28" s="28" t="s">
        <v>95</v>
      </c>
      <c r="AX28" s="28" t="s">
        <v>96</v>
      </c>
      <c r="AY28" s="28" t="n">
        <f aca="false">45-4-20</f>
        <v>21</v>
      </c>
      <c r="AZ28" s="28" t="n">
        <v>45</v>
      </c>
      <c r="BA28" s="45" t="n">
        <v>4.7</v>
      </c>
      <c r="BB28" s="45" t="n">
        <f aca="false">BA28*45/AT28</f>
        <v>9.19565217391304</v>
      </c>
      <c r="BC28" s="28" t="s">
        <v>253</v>
      </c>
      <c r="BD28" s="34" t="n">
        <v>43215</v>
      </c>
      <c r="BE28" s="28" t="n">
        <v>4</v>
      </c>
      <c r="BF28" s="28" t="n">
        <v>20</v>
      </c>
      <c r="BG28" s="35" t="n">
        <v>151753.238607101</v>
      </c>
      <c r="BH28" s="28" t="s">
        <v>271</v>
      </c>
      <c r="BI28" s="28" t="s">
        <v>168</v>
      </c>
      <c r="BJ28" s="28" t="s">
        <v>168</v>
      </c>
      <c r="BK28" s="34" t="n">
        <v>43440</v>
      </c>
      <c r="BL28" s="28" t="n">
        <v>3</v>
      </c>
      <c r="BM28" s="28" t="n">
        <v>18</v>
      </c>
      <c r="BN28" s="28" t="n">
        <v>10</v>
      </c>
      <c r="BO28" s="28" t="n">
        <v>15</v>
      </c>
      <c r="BP28" s="28" t="s">
        <v>272</v>
      </c>
      <c r="BQ28" s="28" t="s">
        <v>181</v>
      </c>
      <c r="BR28" s="28" t="s">
        <v>182</v>
      </c>
      <c r="BS28" s="28" t="s">
        <v>183</v>
      </c>
      <c r="BT28" s="28" t="str">
        <f aca="false">CONCATENATE(BH28,"_",BQ28)</f>
        <v>4-4_2-2</v>
      </c>
      <c r="BU28" s="35" t="n">
        <v>27717738.7847391</v>
      </c>
      <c r="BV28" s="27" t="s">
        <v>104</v>
      </c>
      <c r="BW28" s="35" t="n">
        <v>41576608.1771086</v>
      </c>
      <c r="BX28" s="28"/>
    </row>
    <row r="29" customFormat="false" ht="13.8" hidden="false" customHeight="false" outlineLevel="0" collapsed="false">
      <c r="A29" s="27" t="n">
        <v>614695</v>
      </c>
      <c r="B29" s="28"/>
      <c r="C29" s="27" t="n">
        <v>1</v>
      </c>
      <c r="D29" s="28" t="s">
        <v>273</v>
      </c>
      <c r="E29" s="28"/>
      <c r="F29" s="28" t="s">
        <v>77</v>
      </c>
      <c r="G29" s="27" t="s">
        <v>78</v>
      </c>
      <c r="H29" s="28" t="s">
        <v>78</v>
      </c>
      <c r="I29" s="28" t="s">
        <v>78</v>
      </c>
      <c r="J29" s="27"/>
      <c r="K29" s="28"/>
      <c r="L29" s="27" t="s">
        <v>79</v>
      </c>
      <c r="M29" s="27" t="s">
        <v>80</v>
      </c>
      <c r="N29" s="28" t="s">
        <v>257</v>
      </c>
      <c r="O29" s="28" t="s">
        <v>81</v>
      </c>
      <c r="P29" s="29"/>
      <c r="Q29" s="30"/>
      <c r="R29" s="36" t="n">
        <v>1861</v>
      </c>
      <c r="S29" s="42" t="n">
        <v>8</v>
      </c>
      <c r="T29" s="37"/>
      <c r="U29" s="28"/>
      <c r="V29" s="30"/>
      <c r="W29" s="30" t="s">
        <v>198</v>
      </c>
      <c r="X29" s="30" t="s">
        <v>199</v>
      </c>
      <c r="Y29" s="30" t="s">
        <v>200</v>
      </c>
      <c r="Z29" s="28" t="s">
        <v>201</v>
      </c>
      <c r="AA29" s="28"/>
      <c r="AB29" s="30" t="s">
        <v>202</v>
      </c>
      <c r="AC29" s="28"/>
      <c r="AD29" s="28"/>
      <c r="AE29" s="28"/>
      <c r="AF29" s="28" t="s">
        <v>263</v>
      </c>
      <c r="AG29" s="28"/>
      <c r="AH29" s="28" t="s">
        <v>90</v>
      </c>
      <c r="AI29" s="28"/>
      <c r="AJ29" s="28"/>
      <c r="AK29" s="28"/>
      <c r="AL29" s="30" t="s">
        <v>199</v>
      </c>
      <c r="AM29" s="30" t="s">
        <v>111</v>
      </c>
      <c r="AN29" s="29" t="s">
        <v>112</v>
      </c>
      <c r="AO29" s="28" t="s">
        <v>238</v>
      </c>
      <c r="AP29" s="33" t="n">
        <v>0.024</v>
      </c>
      <c r="AQ29" s="28"/>
      <c r="AR29" s="34" t="n">
        <v>43420</v>
      </c>
      <c r="AS29" s="28" t="n">
        <v>20</v>
      </c>
      <c r="AT29" s="28" t="n">
        <v>23</v>
      </c>
      <c r="AU29" s="28" t="n">
        <v>0</v>
      </c>
      <c r="AV29" s="28"/>
      <c r="AW29" s="28" t="s">
        <v>95</v>
      </c>
      <c r="AX29" s="28" t="s">
        <v>96</v>
      </c>
      <c r="AY29" s="28" t="n">
        <f aca="false">45-2.5-20</f>
        <v>22.5</v>
      </c>
      <c r="AZ29" s="28" t="n">
        <v>45</v>
      </c>
      <c r="BA29" s="28" t="n">
        <v>4.73</v>
      </c>
      <c r="BB29" s="33" t="n">
        <f aca="false">BA29*45/AT29</f>
        <v>9.25434782608696</v>
      </c>
      <c r="BC29" s="28" t="n">
        <v>216</v>
      </c>
      <c r="BD29" s="34" t="n">
        <v>43432</v>
      </c>
      <c r="BE29" s="28" t="n">
        <v>11</v>
      </c>
      <c r="BF29" s="28" t="n">
        <v>20</v>
      </c>
      <c r="BG29" s="35" t="n">
        <v>51402.7217265055</v>
      </c>
      <c r="BH29" s="28" t="s">
        <v>274</v>
      </c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35"/>
      <c r="BV29" s="27"/>
      <c r="BW29" s="28"/>
      <c r="BX29" s="28" t="s">
        <v>215</v>
      </c>
    </row>
    <row r="30" customFormat="false" ht="13.8" hidden="false" customHeight="false" outlineLevel="0" collapsed="false">
      <c r="A30" s="27" t="n">
        <v>614701</v>
      </c>
      <c r="B30" s="28"/>
      <c r="C30" s="27" t="n">
        <v>1</v>
      </c>
      <c r="D30" s="28" t="s">
        <v>275</v>
      </c>
      <c r="E30" s="28"/>
      <c r="F30" s="41"/>
      <c r="G30" s="27" t="s">
        <v>78</v>
      </c>
      <c r="H30" s="28" t="s">
        <v>78</v>
      </c>
      <c r="I30" s="28" t="s">
        <v>78</v>
      </c>
      <c r="J30" s="28"/>
      <c r="K30" s="28"/>
      <c r="L30" s="27" t="s">
        <v>79</v>
      </c>
      <c r="M30" s="27" t="s">
        <v>80</v>
      </c>
      <c r="N30" s="28" t="s">
        <v>257</v>
      </c>
      <c r="O30" s="28" t="s">
        <v>81</v>
      </c>
      <c r="P30" s="29"/>
      <c r="Q30" s="30"/>
      <c r="R30" s="36" t="n">
        <v>1861</v>
      </c>
      <c r="S30" s="42" t="n">
        <v>8</v>
      </c>
      <c r="T30" s="37"/>
      <c r="U30" s="28"/>
      <c r="V30" s="30"/>
      <c r="W30" s="30" t="s">
        <v>198</v>
      </c>
      <c r="X30" s="30" t="s">
        <v>199</v>
      </c>
      <c r="Y30" s="30" t="s">
        <v>200</v>
      </c>
      <c r="Z30" s="28" t="s">
        <v>201</v>
      </c>
      <c r="AA30" s="28"/>
      <c r="AB30" s="30" t="s">
        <v>202</v>
      </c>
      <c r="AC30" s="28"/>
      <c r="AD30" s="28"/>
      <c r="AE30" s="26" t="s">
        <v>276</v>
      </c>
      <c r="AF30" s="28"/>
      <c r="AG30" s="28"/>
      <c r="AH30" s="28" t="s">
        <v>90</v>
      </c>
      <c r="AI30" s="28"/>
      <c r="AJ30" s="28"/>
      <c r="AK30" s="28"/>
      <c r="AL30" s="30" t="s">
        <v>199</v>
      </c>
      <c r="AM30" s="30" t="s">
        <v>111</v>
      </c>
      <c r="AN30" s="29" t="s">
        <v>112</v>
      </c>
      <c r="AO30" s="28" t="s">
        <v>113</v>
      </c>
      <c r="AP30" s="33" t="n">
        <v>0.046</v>
      </c>
      <c r="AQ30" s="28" t="s">
        <v>277</v>
      </c>
      <c r="AR30" s="34" t="n">
        <v>42997</v>
      </c>
      <c r="AS30" s="28" t="n">
        <v>2</v>
      </c>
      <c r="AT30" s="28" t="n">
        <v>12</v>
      </c>
      <c r="AU30" s="28" t="n">
        <v>34</v>
      </c>
      <c r="AV30" s="28"/>
      <c r="AW30" s="28" t="s">
        <v>114</v>
      </c>
      <c r="AX30" s="28" t="s">
        <v>115</v>
      </c>
      <c r="AY30" s="28" t="n">
        <v>0</v>
      </c>
      <c r="AZ30" s="28" t="n">
        <v>45</v>
      </c>
      <c r="BA30" s="28"/>
      <c r="BB30" s="28"/>
      <c r="BC30" s="28" t="s">
        <v>253</v>
      </c>
      <c r="BD30" s="34" t="n">
        <v>42999</v>
      </c>
      <c r="BE30" s="38" t="n">
        <v>2</v>
      </c>
      <c r="BF30" s="28" t="s">
        <v>116</v>
      </c>
      <c r="BG30" s="35" t="n">
        <v>60340</v>
      </c>
      <c r="BH30" s="28" t="s">
        <v>163</v>
      </c>
      <c r="BI30" s="39" t="s">
        <v>172</v>
      </c>
      <c r="BJ30" s="39" t="s">
        <v>172</v>
      </c>
      <c r="BK30" s="34" t="n">
        <v>43215</v>
      </c>
      <c r="BL30" s="27" t="n">
        <v>2</v>
      </c>
      <c r="BM30" s="28" t="s">
        <v>119</v>
      </c>
      <c r="BN30" s="28" t="n">
        <v>12</v>
      </c>
      <c r="BO30" s="28" t="s">
        <v>120</v>
      </c>
      <c r="BP30" s="28"/>
      <c r="BQ30" s="28" t="s">
        <v>278</v>
      </c>
      <c r="BR30" s="40" t="s">
        <v>279</v>
      </c>
      <c r="BS30" s="40" t="s">
        <v>280</v>
      </c>
      <c r="BT30" s="28" t="str">
        <f aca="false">CONCATENATE(BH30,",",BQ30)</f>
        <v>5-5,6-7</v>
      </c>
      <c r="BU30" s="41" t="n">
        <v>143000000</v>
      </c>
      <c r="BV30" s="28"/>
      <c r="BW30" s="28"/>
      <c r="BX30" s="28"/>
    </row>
    <row r="31" customFormat="false" ht="13.8" hidden="false" customHeight="false" outlineLevel="0" collapsed="false">
      <c r="A31" s="27" t="n">
        <v>614689</v>
      </c>
      <c r="B31" s="28"/>
      <c r="C31" s="27" t="n">
        <v>1</v>
      </c>
      <c r="D31" s="28" t="s">
        <v>281</v>
      </c>
      <c r="E31" s="28"/>
      <c r="F31" s="41"/>
      <c r="G31" s="27" t="s">
        <v>78</v>
      </c>
      <c r="H31" s="28" t="s">
        <v>78</v>
      </c>
      <c r="I31" s="28" t="s">
        <v>78</v>
      </c>
      <c r="J31" s="28"/>
      <c r="K31" s="28"/>
      <c r="L31" s="27" t="s">
        <v>79</v>
      </c>
      <c r="M31" s="27" t="s">
        <v>80</v>
      </c>
      <c r="N31" s="28" t="s">
        <v>257</v>
      </c>
      <c r="O31" s="28" t="s">
        <v>81</v>
      </c>
      <c r="P31" s="29"/>
      <c r="Q31" s="30"/>
      <c r="R31" s="36" t="n">
        <v>1868</v>
      </c>
      <c r="S31" s="37"/>
      <c r="T31" s="37"/>
      <c r="U31" s="30" t="s">
        <v>236</v>
      </c>
      <c r="V31" s="28"/>
      <c r="W31" s="30" t="s">
        <v>198</v>
      </c>
      <c r="X31" s="30" t="s">
        <v>199</v>
      </c>
      <c r="Y31" s="30"/>
      <c r="Z31" s="28" t="s">
        <v>210</v>
      </c>
      <c r="AA31" s="28"/>
      <c r="AB31" s="30" t="s">
        <v>266</v>
      </c>
      <c r="AC31" s="28"/>
      <c r="AD31" s="28"/>
      <c r="AE31" s="30" t="s">
        <v>282</v>
      </c>
      <c r="AF31" s="28" t="s">
        <v>283</v>
      </c>
      <c r="AG31" s="28"/>
      <c r="AH31" s="28" t="s">
        <v>90</v>
      </c>
      <c r="AI31" s="28"/>
      <c r="AJ31" s="28"/>
      <c r="AK31" s="28"/>
      <c r="AL31" s="30" t="s">
        <v>199</v>
      </c>
      <c r="AM31" s="30" t="s">
        <v>111</v>
      </c>
      <c r="AN31" s="29" t="s">
        <v>112</v>
      </c>
      <c r="AO31" s="28" t="s">
        <v>238</v>
      </c>
      <c r="AP31" s="33" t="n">
        <v>0.069</v>
      </c>
      <c r="AQ31" s="28"/>
      <c r="AR31" s="34" t="n">
        <v>43182</v>
      </c>
      <c r="AS31" s="28" t="n">
        <v>5</v>
      </c>
      <c r="AT31" s="28" t="n">
        <v>19</v>
      </c>
      <c r="AU31" s="28" t="n">
        <v>50</v>
      </c>
      <c r="AV31" s="28"/>
      <c r="AW31" s="28" t="s">
        <v>95</v>
      </c>
      <c r="AX31" s="28" t="s">
        <v>96</v>
      </c>
      <c r="AY31" s="28" t="n">
        <f aca="false">45-4-20</f>
        <v>21</v>
      </c>
      <c r="AZ31" s="28" t="n">
        <v>45</v>
      </c>
      <c r="BA31" s="45" t="n">
        <v>2.06</v>
      </c>
      <c r="BB31" s="45" t="n">
        <f aca="false">BA31*45/AT31</f>
        <v>4.87894736842105</v>
      </c>
      <c r="BC31" s="28" t="s">
        <v>253</v>
      </c>
      <c r="BD31" s="34" t="n">
        <v>43215</v>
      </c>
      <c r="BE31" s="38" t="n">
        <v>4</v>
      </c>
      <c r="BF31" s="28" t="s">
        <v>116</v>
      </c>
      <c r="BG31" s="35" t="n">
        <v>28441.2106342328</v>
      </c>
      <c r="BH31" s="28" t="s">
        <v>259</v>
      </c>
      <c r="BI31" s="39" t="s">
        <v>178</v>
      </c>
      <c r="BJ31" s="39" t="s">
        <v>178</v>
      </c>
      <c r="BK31" s="34"/>
      <c r="BL31" s="27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35" t="s">
        <v>284</v>
      </c>
    </row>
    <row r="32" customFormat="false" ht="13.8" hidden="false" customHeight="false" outlineLevel="0" collapsed="false">
      <c r="A32" s="25" t="n">
        <v>617001</v>
      </c>
      <c r="B32" s="26"/>
      <c r="C32" s="27" t="n">
        <v>1</v>
      </c>
      <c r="D32" s="28" t="s">
        <v>285</v>
      </c>
      <c r="E32" s="28" t="str">
        <f aca="false">CONCATENATE("Rt",REPT("0",3-(LEN(D32)-FIND("R",D32))),RIGHT(D32,LEN(D32)-FIND("R",D32)))</f>
        <v>Rt029</v>
      </c>
      <c r="F32" s="28" t="s">
        <v>77</v>
      </c>
      <c r="G32" s="27" t="s">
        <v>78</v>
      </c>
      <c r="H32" s="28" t="s">
        <v>78</v>
      </c>
      <c r="I32" s="28" t="s">
        <v>78</v>
      </c>
      <c r="J32" s="27" t="s">
        <v>78</v>
      </c>
      <c r="K32" s="28"/>
      <c r="L32" s="27" t="s">
        <v>79</v>
      </c>
      <c r="M32" s="27" t="s">
        <v>80</v>
      </c>
      <c r="N32" s="28" t="s">
        <v>286</v>
      </c>
      <c r="O32" s="28" t="s">
        <v>81</v>
      </c>
      <c r="P32" s="29"/>
      <c r="Q32" s="30"/>
      <c r="R32" s="36" t="n">
        <v>1900</v>
      </c>
      <c r="S32" s="42" t="n">
        <v>6</v>
      </c>
      <c r="T32" s="42" t="n">
        <v>16</v>
      </c>
      <c r="U32" s="30" t="s">
        <v>236</v>
      </c>
      <c r="V32" s="28"/>
      <c r="W32" s="30" t="s">
        <v>198</v>
      </c>
      <c r="X32" s="30" t="s">
        <v>199</v>
      </c>
      <c r="Y32" s="30" t="s">
        <v>200</v>
      </c>
      <c r="Z32" s="26" t="s">
        <v>287</v>
      </c>
      <c r="AA32" s="28"/>
      <c r="AB32" s="30" t="s">
        <v>288</v>
      </c>
      <c r="AC32" s="28"/>
      <c r="AD32" s="28"/>
      <c r="AE32" s="28"/>
      <c r="AF32" s="26" t="s">
        <v>289</v>
      </c>
      <c r="AG32" s="26"/>
      <c r="AH32" s="28" t="s">
        <v>90</v>
      </c>
      <c r="AI32" s="28"/>
      <c r="AJ32" s="28"/>
      <c r="AK32" s="28"/>
      <c r="AL32" s="30" t="s">
        <v>199</v>
      </c>
      <c r="AM32" s="30" t="s">
        <v>111</v>
      </c>
      <c r="AN32" s="29" t="s">
        <v>93</v>
      </c>
      <c r="AO32" s="28" t="s">
        <v>94</v>
      </c>
      <c r="AP32" s="33" t="s">
        <v>147</v>
      </c>
      <c r="AQ32" s="26"/>
      <c r="AR32" s="34" t="n">
        <v>43362</v>
      </c>
      <c r="AS32" s="28" t="n">
        <v>8</v>
      </c>
      <c r="AT32" s="28" t="n">
        <v>0</v>
      </c>
      <c r="AU32" s="28" t="n">
        <v>0</v>
      </c>
      <c r="AV32" s="28"/>
      <c r="AW32" s="28" t="s">
        <v>95</v>
      </c>
      <c r="AX32" s="28" t="s">
        <v>96</v>
      </c>
      <c r="AY32" s="28" t="n">
        <f aca="false">40-20</f>
        <v>20</v>
      </c>
      <c r="AZ32" s="28" t="n">
        <v>45</v>
      </c>
      <c r="BA32" s="28" t="n">
        <f aca="false">156/1000</f>
        <v>0.156</v>
      </c>
      <c r="BB32" s="45" t="e">
        <f aca="false">BA32*45/AT32</f>
        <v>#DIV/0!</v>
      </c>
      <c r="BC32" s="28" t="n">
        <v>13</v>
      </c>
      <c r="BD32" s="34" t="n">
        <v>43390</v>
      </c>
      <c r="BE32" s="28" t="n">
        <v>4</v>
      </c>
      <c r="BF32" s="28" t="n">
        <v>20</v>
      </c>
      <c r="BG32" s="35" t="n">
        <v>11863664.0206271</v>
      </c>
      <c r="BH32" s="28" t="s">
        <v>290</v>
      </c>
      <c r="BI32" s="28" t="s">
        <v>175</v>
      </c>
      <c r="BJ32" s="28" t="s">
        <v>134</v>
      </c>
      <c r="BK32" s="34" t="n">
        <v>43440</v>
      </c>
      <c r="BL32" s="28" t="n">
        <v>3</v>
      </c>
      <c r="BM32" s="28" t="n">
        <v>18</v>
      </c>
      <c r="BN32" s="28" t="n">
        <v>10</v>
      </c>
      <c r="BO32" s="28" t="n">
        <v>15</v>
      </c>
      <c r="BP32" s="28" t="s">
        <v>100</v>
      </c>
      <c r="BQ32" s="28" t="s">
        <v>163</v>
      </c>
      <c r="BR32" s="28" t="s">
        <v>164</v>
      </c>
      <c r="BS32" s="28" t="s">
        <v>165</v>
      </c>
      <c r="BT32" s="28" t="str">
        <f aca="false">CONCATENATE(BH32,"_",BQ32)</f>
        <v>14-13_5-5</v>
      </c>
      <c r="BU32" s="35" t="n">
        <v>11084153.8298333</v>
      </c>
      <c r="BV32" s="27" t="s">
        <v>104</v>
      </c>
      <c r="BW32" s="35" t="n">
        <v>16626230.74475</v>
      </c>
      <c r="BX32" s="28"/>
    </row>
    <row r="33" customFormat="false" ht="13.8" hidden="false" customHeight="false" outlineLevel="0" collapsed="false">
      <c r="A33" s="27" t="n">
        <v>614677</v>
      </c>
      <c r="B33" s="28"/>
      <c r="C33" s="27" t="n">
        <v>1</v>
      </c>
      <c r="D33" s="28" t="s">
        <v>291</v>
      </c>
      <c r="E33" s="28" t="str">
        <f aca="false">CONCATENATE("Rt",REPT("0",3-(LEN(D33)-FIND("R",D33))),RIGHT(D33,LEN(D33)-FIND("R",D33)))</f>
        <v>Rt025</v>
      </c>
      <c r="F33" s="28" t="s">
        <v>77</v>
      </c>
      <c r="G33" s="27" t="s">
        <v>78</v>
      </c>
      <c r="H33" s="28" t="s">
        <v>78</v>
      </c>
      <c r="I33" s="28" t="s">
        <v>78</v>
      </c>
      <c r="J33" s="27" t="s">
        <v>78</v>
      </c>
      <c r="K33" s="28"/>
      <c r="L33" s="27" t="s">
        <v>79</v>
      </c>
      <c r="M33" s="27" t="s">
        <v>80</v>
      </c>
      <c r="N33" s="28" t="s">
        <v>126</v>
      </c>
      <c r="O33" s="28" t="s">
        <v>81</v>
      </c>
      <c r="P33" s="29"/>
      <c r="Q33" s="30"/>
      <c r="R33" s="36" t="n">
        <v>1910</v>
      </c>
      <c r="S33" s="42" t="n">
        <v>12</v>
      </c>
      <c r="T33" s="37"/>
      <c r="U33" s="30" t="s">
        <v>236</v>
      </c>
      <c r="V33" s="28"/>
      <c r="W33" s="30" t="s">
        <v>83</v>
      </c>
      <c r="X33" s="30" t="s">
        <v>155</v>
      </c>
      <c r="Y33" s="30" t="s">
        <v>292</v>
      </c>
      <c r="Z33" s="28" t="s">
        <v>293</v>
      </c>
      <c r="AA33" s="28"/>
      <c r="AB33" s="30" t="s">
        <v>130</v>
      </c>
      <c r="AC33" s="28"/>
      <c r="AD33" s="28"/>
      <c r="AE33" s="28"/>
      <c r="AF33" s="28" t="s">
        <v>294</v>
      </c>
      <c r="AG33" s="28" t="s">
        <v>295</v>
      </c>
      <c r="AH33" s="28" t="s">
        <v>90</v>
      </c>
      <c r="AI33" s="28"/>
      <c r="AJ33" s="28"/>
      <c r="AK33" s="28"/>
      <c r="AL33" s="30" t="s">
        <v>296</v>
      </c>
      <c r="AM33" s="30" t="s">
        <v>159</v>
      </c>
      <c r="AN33" s="29" t="s">
        <v>112</v>
      </c>
      <c r="AO33" s="28" t="s">
        <v>94</v>
      </c>
      <c r="AP33" s="33" t="n">
        <v>0.005</v>
      </c>
      <c r="AQ33" s="28"/>
      <c r="AR33" s="34" t="n">
        <v>43326</v>
      </c>
      <c r="AS33" s="28" t="n">
        <v>7</v>
      </c>
      <c r="AT33" s="28" t="n">
        <v>0</v>
      </c>
      <c r="AU33" s="28" t="n">
        <v>0</v>
      </c>
      <c r="AV33" s="28"/>
      <c r="AW33" s="28" t="s">
        <v>95</v>
      </c>
      <c r="AX33" s="28" t="s">
        <v>96</v>
      </c>
      <c r="AY33" s="28" t="n">
        <f aca="false">40-20</f>
        <v>20</v>
      </c>
      <c r="AZ33" s="28" t="n">
        <v>45</v>
      </c>
      <c r="BA33" s="45" t="n">
        <v>0.381</v>
      </c>
      <c r="BB33" s="45" t="e">
        <f aca="false">BA33*45/AT33</f>
        <v>#DIV/0!</v>
      </c>
      <c r="BC33" s="28" t="n">
        <v>55</v>
      </c>
      <c r="BD33" s="34" t="n">
        <v>43413</v>
      </c>
      <c r="BE33" s="28" t="n">
        <v>7</v>
      </c>
      <c r="BF33" s="28" t="n">
        <v>20</v>
      </c>
      <c r="BG33" s="35" t="n">
        <v>75963074.2941855</v>
      </c>
      <c r="BH33" s="28" t="s">
        <v>297</v>
      </c>
      <c r="BI33" s="28" t="s">
        <v>161</v>
      </c>
      <c r="BJ33" s="28" t="s">
        <v>168</v>
      </c>
      <c r="BK33" s="34" t="n">
        <v>43440</v>
      </c>
      <c r="BL33" s="28" t="n">
        <v>3</v>
      </c>
      <c r="BM33" s="28" t="n">
        <v>18</v>
      </c>
      <c r="BN33" s="28" t="n">
        <v>10</v>
      </c>
      <c r="BO33" s="28" t="n">
        <v>15</v>
      </c>
      <c r="BP33" s="28" t="s">
        <v>100</v>
      </c>
      <c r="BQ33" s="28" t="s">
        <v>150</v>
      </c>
      <c r="BR33" s="28" t="s">
        <v>151</v>
      </c>
      <c r="BS33" s="28" t="s">
        <v>152</v>
      </c>
      <c r="BT33" s="28" t="str">
        <f aca="false">CONCATENATE(BH33,"_",BQ33)</f>
        <v>9-4_1-1</v>
      </c>
      <c r="BU33" s="35" t="n">
        <v>40328162870.1568</v>
      </c>
      <c r="BV33" s="27" t="s">
        <v>104</v>
      </c>
      <c r="BW33" s="35" t="n">
        <v>60492244305.2352</v>
      </c>
      <c r="BX33" s="28"/>
    </row>
    <row r="34" customFormat="false" ht="13.8" hidden="false" customHeight="false" outlineLevel="0" collapsed="false">
      <c r="A34" s="27" t="n">
        <v>614676</v>
      </c>
      <c r="B34" s="28"/>
      <c r="C34" s="27" t="n">
        <v>1</v>
      </c>
      <c r="D34" s="28" t="s">
        <v>298</v>
      </c>
      <c r="E34" s="28" t="str">
        <f aca="false">CONCATENATE("Rt",REPT("0",3-(LEN(D34)-FIND("R",D34))),RIGHT(D34,LEN(D34)-FIND("R",D34)))</f>
        <v>Rt024</v>
      </c>
      <c r="F34" s="28" t="s">
        <v>77</v>
      </c>
      <c r="G34" s="27" t="s">
        <v>78</v>
      </c>
      <c r="H34" s="28" t="s">
        <v>78</v>
      </c>
      <c r="I34" s="28" t="s">
        <v>78</v>
      </c>
      <c r="J34" s="27" t="s">
        <v>78</v>
      </c>
      <c r="K34" s="28"/>
      <c r="L34" s="27" t="s">
        <v>79</v>
      </c>
      <c r="M34" s="27" t="s">
        <v>80</v>
      </c>
      <c r="N34" s="28" t="s">
        <v>299</v>
      </c>
      <c r="O34" s="28" t="s">
        <v>81</v>
      </c>
      <c r="P34" s="29"/>
      <c r="Q34" s="30"/>
      <c r="R34" s="36" t="n">
        <v>1910</v>
      </c>
      <c r="S34" s="42" t="n">
        <v>12</v>
      </c>
      <c r="T34" s="37"/>
      <c r="U34" s="30"/>
      <c r="V34" s="28"/>
      <c r="W34" s="30" t="s">
        <v>83</v>
      </c>
      <c r="X34" s="30" t="s">
        <v>155</v>
      </c>
      <c r="Y34" s="30" t="s">
        <v>292</v>
      </c>
      <c r="Z34" s="28" t="s">
        <v>293</v>
      </c>
      <c r="AA34" s="28"/>
      <c r="AB34" s="30" t="s">
        <v>130</v>
      </c>
      <c r="AC34" s="28"/>
      <c r="AD34" s="28"/>
      <c r="AF34" s="28"/>
      <c r="AG34" s="28" t="s">
        <v>295</v>
      </c>
      <c r="AH34" s="28" t="s">
        <v>90</v>
      </c>
      <c r="AI34" s="28"/>
      <c r="AJ34" s="28"/>
      <c r="AK34" s="28"/>
      <c r="AL34" s="30" t="s">
        <v>296</v>
      </c>
      <c r="AM34" s="30" t="s">
        <v>159</v>
      </c>
      <c r="AN34" s="29" t="s">
        <v>112</v>
      </c>
      <c r="AO34" s="28" t="s">
        <v>94</v>
      </c>
      <c r="AP34" s="33" t="n">
        <v>0.007</v>
      </c>
      <c r="AQ34" s="28"/>
      <c r="AR34" s="34" t="n">
        <v>43326</v>
      </c>
      <c r="AS34" s="28" t="n">
        <v>7</v>
      </c>
      <c r="AT34" s="28" t="n">
        <v>9</v>
      </c>
      <c r="AU34" s="28" t="n">
        <v>0</v>
      </c>
      <c r="AV34" s="28"/>
      <c r="AW34" s="28" t="s">
        <v>95</v>
      </c>
      <c r="AX34" s="28" t="s">
        <v>96</v>
      </c>
      <c r="AY34" s="28" t="n">
        <f aca="false">40-20</f>
        <v>20</v>
      </c>
      <c r="AZ34" s="28" t="n">
        <v>45</v>
      </c>
      <c r="BA34" s="45" t="n">
        <v>3.61</v>
      </c>
      <c r="BB34" s="45" t="n">
        <f aca="false">BA34*45/AT34</f>
        <v>18.05</v>
      </c>
      <c r="BC34" s="28" t="n">
        <v>54</v>
      </c>
      <c r="BD34" s="34" t="n">
        <v>43413</v>
      </c>
      <c r="BE34" s="28" t="n">
        <v>7</v>
      </c>
      <c r="BF34" s="28" t="n">
        <v>20</v>
      </c>
      <c r="BG34" s="35" t="n">
        <v>293849307.558296</v>
      </c>
      <c r="BH34" s="28" t="s">
        <v>300</v>
      </c>
      <c r="BI34" s="28" t="s">
        <v>141</v>
      </c>
      <c r="BJ34" s="28" t="s">
        <v>178</v>
      </c>
      <c r="BK34" s="34" t="n">
        <v>43440</v>
      </c>
      <c r="BL34" s="28" t="n">
        <v>3</v>
      </c>
      <c r="BM34" s="28" t="n">
        <v>18</v>
      </c>
      <c r="BN34" s="28" t="n">
        <v>10</v>
      </c>
      <c r="BO34" s="28" t="n">
        <v>15</v>
      </c>
      <c r="BP34" s="28" t="s">
        <v>100</v>
      </c>
      <c r="BQ34" s="28" t="s">
        <v>150</v>
      </c>
      <c r="BR34" s="28" t="s">
        <v>151</v>
      </c>
      <c r="BS34" s="28" t="s">
        <v>152</v>
      </c>
      <c r="BT34" s="28" t="str">
        <f aca="false">CONCATENATE(BH34,"_",BQ34)</f>
        <v>8-3_1-1</v>
      </c>
      <c r="BU34" s="35" t="n">
        <v>45400642772.0246</v>
      </c>
      <c r="BV34" s="27" t="s">
        <v>104</v>
      </c>
      <c r="BW34" s="35" t="n">
        <v>68100964158.0369</v>
      </c>
      <c r="BX34" s="28"/>
    </row>
    <row r="35" customFormat="false" ht="13.8" hidden="false" customHeight="false" outlineLevel="0" collapsed="false">
      <c r="A35" s="27" t="n">
        <v>614674</v>
      </c>
      <c r="B35" s="28"/>
      <c r="C35" s="27" t="n">
        <v>1</v>
      </c>
      <c r="D35" s="28" t="s">
        <v>301</v>
      </c>
      <c r="E35" s="28" t="str">
        <f aca="false">CONCATENATE("Rt",REPT("0",3-(LEN(D35)-FIND("R",D35))),RIGHT(D35,LEN(D35)-FIND("R",D35)))</f>
        <v>Rt026</v>
      </c>
      <c r="F35" s="28" t="s">
        <v>77</v>
      </c>
      <c r="G35" s="27" t="s">
        <v>78</v>
      </c>
      <c r="H35" s="28" t="s">
        <v>78</v>
      </c>
      <c r="I35" s="28" t="s">
        <v>78</v>
      </c>
      <c r="J35" s="27" t="s">
        <v>78</v>
      </c>
      <c r="K35" s="28"/>
      <c r="L35" s="27" t="s">
        <v>79</v>
      </c>
      <c r="M35" s="27" t="s">
        <v>80</v>
      </c>
      <c r="N35" s="28" t="s">
        <v>302</v>
      </c>
      <c r="O35" s="28" t="s">
        <v>81</v>
      </c>
      <c r="P35" s="29"/>
      <c r="Q35" s="30"/>
      <c r="R35" s="36" t="n">
        <v>1910</v>
      </c>
      <c r="S35" s="42" t="n">
        <v>12</v>
      </c>
      <c r="T35" s="37"/>
      <c r="U35" s="30"/>
      <c r="V35" s="28"/>
      <c r="W35" s="30" t="s">
        <v>83</v>
      </c>
      <c r="X35" s="30" t="s">
        <v>155</v>
      </c>
      <c r="Y35" s="30" t="s">
        <v>292</v>
      </c>
      <c r="Z35" s="28" t="s">
        <v>293</v>
      </c>
      <c r="AA35" s="28"/>
      <c r="AB35" s="30" t="s">
        <v>130</v>
      </c>
      <c r="AC35" s="28"/>
      <c r="AD35" s="28"/>
      <c r="AE35" s="28"/>
      <c r="AF35" s="28"/>
      <c r="AG35" s="28" t="s">
        <v>295</v>
      </c>
      <c r="AH35" s="28" t="s">
        <v>90</v>
      </c>
      <c r="AI35" s="28"/>
      <c r="AJ35" s="28"/>
      <c r="AK35" s="28"/>
      <c r="AL35" s="30" t="s">
        <v>296</v>
      </c>
      <c r="AM35" s="30" t="s">
        <v>159</v>
      </c>
      <c r="AN35" s="29" t="s">
        <v>112</v>
      </c>
      <c r="AO35" s="28" t="s">
        <v>94</v>
      </c>
      <c r="AP35" s="33" t="s">
        <v>147</v>
      </c>
      <c r="AQ35" s="28"/>
      <c r="AR35" s="34" t="n">
        <v>43326</v>
      </c>
      <c r="AS35" s="28" t="n">
        <v>7</v>
      </c>
      <c r="AT35" s="28" t="n">
        <v>0</v>
      </c>
      <c r="AU35" s="28" t="n">
        <v>0</v>
      </c>
      <c r="AV35" s="28"/>
      <c r="AW35" s="28" t="s">
        <v>95</v>
      </c>
      <c r="AX35" s="28" t="s">
        <v>96</v>
      </c>
      <c r="AY35" s="28" t="n">
        <f aca="false">40-20</f>
        <v>20</v>
      </c>
      <c r="AZ35" s="28" t="n">
        <v>45</v>
      </c>
      <c r="BA35" s="28" t="s">
        <v>303</v>
      </c>
      <c r="BB35" s="50" t="n">
        <v>0</v>
      </c>
      <c r="BC35" s="28" t="n">
        <v>56</v>
      </c>
      <c r="BD35" s="34" t="n">
        <v>43413</v>
      </c>
      <c r="BE35" s="28" t="n">
        <v>7</v>
      </c>
      <c r="BF35" s="28" t="n">
        <v>20</v>
      </c>
      <c r="BG35" s="35" t="n">
        <v>357772046.512117</v>
      </c>
      <c r="BH35" s="28" t="s">
        <v>304</v>
      </c>
      <c r="BI35" s="28" t="s">
        <v>142</v>
      </c>
      <c r="BJ35" s="28" t="s">
        <v>172</v>
      </c>
      <c r="BK35" s="34" t="n">
        <v>43440</v>
      </c>
      <c r="BL35" s="28" t="n">
        <v>3</v>
      </c>
      <c r="BM35" s="28" t="n">
        <v>18</v>
      </c>
      <c r="BN35" s="28" t="n">
        <v>10</v>
      </c>
      <c r="BO35" s="28" t="n">
        <v>15</v>
      </c>
      <c r="BP35" s="28" t="s">
        <v>100</v>
      </c>
      <c r="BQ35" s="28" t="s">
        <v>150</v>
      </c>
      <c r="BR35" s="28" t="s">
        <v>151</v>
      </c>
      <c r="BS35" s="28" t="s">
        <v>152</v>
      </c>
      <c r="BT35" s="28" t="str">
        <f aca="false">CONCATENATE(BH35,"_",BQ35)</f>
        <v>10-5_1-1</v>
      </c>
      <c r="BU35" s="35" t="n">
        <v>99822443507.1119</v>
      </c>
      <c r="BV35" s="27" t="s">
        <v>104</v>
      </c>
      <c r="BW35" s="35" t="n">
        <v>149733665260.668</v>
      </c>
      <c r="BX35" s="28"/>
    </row>
    <row r="36" customFormat="false" ht="13.8" hidden="false" customHeight="false" outlineLevel="0" collapsed="false">
      <c r="A36" s="27" t="n">
        <v>614673</v>
      </c>
      <c r="B36" s="28"/>
      <c r="C36" s="27" t="n">
        <v>1</v>
      </c>
      <c r="D36" s="28" t="s">
        <v>305</v>
      </c>
      <c r="E36" s="28" t="str">
        <f aca="false">CONCATENATE("Rt",REPT("0",3-(LEN(D36)-FIND("R",D36))),RIGHT(D36,LEN(D36)-FIND("R",D36)))</f>
        <v>Rt028</v>
      </c>
      <c r="F36" s="28" t="s">
        <v>77</v>
      </c>
      <c r="G36" s="27" t="s">
        <v>78</v>
      </c>
      <c r="H36" s="28" t="s">
        <v>78</v>
      </c>
      <c r="I36" s="28" t="s">
        <v>78</v>
      </c>
      <c r="J36" s="27" t="s">
        <v>78</v>
      </c>
      <c r="K36" s="28"/>
      <c r="L36" s="27" t="s">
        <v>79</v>
      </c>
      <c r="M36" s="27" t="s">
        <v>80</v>
      </c>
      <c r="N36" s="28" t="s">
        <v>302</v>
      </c>
      <c r="O36" s="28" t="s">
        <v>81</v>
      </c>
      <c r="P36" s="29"/>
      <c r="Q36" s="30"/>
      <c r="R36" s="36" t="n">
        <v>1910</v>
      </c>
      <c r="S36" s="42" t="n">
        <v>12</v>
      </c>
      <c r="T36" s="37"/>
      <c r="U36" s="30" t="s">
        <v>236</v>
      </c>
      <c r="V36" s="28"/>
      <c r="W36" s="30" t="s">
        <v>83</v>
      </c>
      <c r="X36" s="30" t="s">
        <v>155</v>
      </c>
      <c r="Y36" s="30" t="s">
        <v>292</v>
      </c>
      <c r="Z36" s="26" t="s">
        <v>293</v>
      </c>
      <c r="AA36" s="28"/>
      <c r="AB36" s="30" t="s">
        <v>130</v>
      </c>
      <c r="AC36" s="28"/>
      <c r="AD36" s="28"/>
      <c r="AE36" s="28"/>
      <c r="AF36" s="28"/>
      <c r="AG36" s="28" t="s">
        <v>295</v>
      </c>
      <c r="AH36" s="28" t="s">
        <v>90</v>
      </c>
      <c r="AI36" s="28"/>
      <c r="AJ36" s="28"/>
      <c r="AK36" s="28"/>
      <c r="AL36" s="30" t="s">
        <v>296</v>
      </c>
      <c r="AM36" s="30" t="s">
        <v>159</v>
      </c>
      <c r="AN36" s="29" t="s">
        <v>112</v>
      </c>
      <c r="AO36" s="28" t="s">
        <v>94</v>
      </c>
      <c r="AP36" s="33" t="n">
        <v>0.005</v>
      </c>
      <c r="AQ36" s="28"/>
      <c r="AR36" s="34" t="n">
        <v>43326</v>
      </c>
      <c r="AS36" s="28" t="n">
        <v>7</v>
      </c>
      <c r="AT36" s="28" t="n">
        <v>0</v>
      </c>
      <c r="AU36" s="28" t="n">
        <v>0</v>
      </c>
      <c r="AV36" s="28"/>
      <c r="AW36" s="28" t="s">
        <v>95</v>
      </c>
      <c r="AX36" s="28" t="s">
        <v>96</v>
      </c>
      <c r="AY36" s="28" t="n">
        <f aca="false">40-20</f>
        <v>20</v>
      </c>
      <c r="AZ36" s="28" t="n">
        <v>45</v>
      </c>
      <c r="BA36" s="45" t="n">
        <v>0.867</v>
      </c>
      <c r="BB36" s="45" t="e">
        <f aca="false">BA36*45/AT36</f>
        <v>#DIV/0!</v>
      </c>
      <c r="BC36" s="28" t="n">
        <v>58</v>
      </c>
      <c r="BD36" s="34" t="n">
        <v>43413</v>
      </c>
      <c r="BE36" s="28" t="n">
        <v>7</v>
      </c>
      <c r="BF36" s="28" t="n">
        <v>20</v>
      </c>
      <c r="BG36" s="35" t="n">
        <v>298586706.914995</v>
      </c>
      <c r="BH36" s="28" t="s">
        <v>306</v>
      </c>
      <c r="BI36" s="28" t="s">
        <v>98</v>
      </c>
      <c r="BJ36" s="28" t="s">
        <v>118</v>
      </c>
      <c r="BK36" s="34" t="n">
        <v>43440</v>
      </c>
      <c r="BL36" s="28" t="n">
        <v>3</v>
      </c>
      <c r="BM36" s="28" t="n">
        <v>18</v>
      </c>
      <c r="BN36" s="28" t="n">
        <v>10</v>
      </c>
      <c r="BO36" s="28" t="n">
        <v>15</v>
      </c>
      <c r="BP36" s="28" t="s">
        <v>100</v>
      </c>
      <c r="BQ36" s="28" t="s">
        <v>150</v>
      </c>
      <c r="BR36" s="28" t="s">
        <v>151</v>
      </c>
      <c r="BS36" s="28" t="s">
        <v>152</v>
      </c>
      <c r="BT36" s="28" t="str">
        <f aca="false">CONCATENATE(BH36,"_",BQ36)</f>
        <v>12-7_1-1</v>
      </c>
      <c r="BU36" s="35" t="n">
        <v>53275104689.6114</v>
      </c>
      <c r="BV36" s="27" t="s">
        <v>104</v>
      </c>
      <c r="BW36" s="35" t="n">
        <v>79912657034.4171</v>
      </c>
      <c r="BX36" s="28"/>
    </row>
    <row r="37" customFormat="false" ht="13.8" hidden="false" customHeight="false" outlineLevel="0" collapsed="false">
      <c r="A37" s="25" t="n">
        <v>619686</v>
      </c>
      <c r="B37" s="26" t="s">
        <v>241</v>
      </c>
      <c r="C37" s="25" t="n">
        <v>2</v>
      </c>
      <c r="D37" s="28" t="s">
        <v>307</v>
      </c>
      <c r="E37" s="28"/>
      <c r="F37" s="28" t="s">
        <v>77</v>
      </c>
      <c r="G37" s="27" t="s">
        <v>78</v>
      </c>
      <c r="H37" s="28" t="s">
        <v>78</v>
      </c>
      <c r="I37" s="28" t="s">
        <v>78</v>
      </c>
      <c r="J37" s="27"/>
      <c r="K37" s="28"/>
      <c r="L37" s="27" t="s">
        <v>79</v>
      </c>
      <c r="M37" s="27" t="s">
        <v>80</v>
      </c>
      <c r="N37" s="28" t="s">
        <v>154</v>
      </c>
      <c r="O37" s="28" t="s">
        <v>81</v>
      </c>
      <c r="P37" s="29"/>
      <c r="Q37" s="30"/>
      <c r="R37" s="36" t="n">
        <v>1907</v>
      </c>
      <c r="S37" s="42" t="n">
        <v>9</v>
      </c>
      <c r="T37" s="37"/>
      <c r="U37" s="28"/>
      <c r="V37" s="30"/>
      <c r="W37" s="30" t="s">
        <v>83</v>
      </c>
      <c r="X37" s="30" t="s">
        <v>308</v>
      </c>
      <c r="Y37" s="30" t="s">
        <v>308</v>
      </c>
      <c r="Z37" s="26" t="s">
        <v>309</v>
      </c>
      <c r="AA37" s="28"/>
      <c r="AB37" s="30" t="s">
        <v>310</v>
      </c>
      <c r="AC37" s="28"/>
      <c r="AD37" s="28"/>
      <c r="AE37" s="28"/>
      <c r="AF37" s="26" t="s">
        <v>311</v>
      </c>
      <c r="AG37" s="26"/>
      <c r="AH37" s="28" t="s">
        <v>90</v>
      </c>
      <c r="AI37" s="28"/>
      <c r="AJ37" s="28"/>
      <c r="AK37" s="28"/>
      <c r="AL37" s="30" t="s">
        <v>296</v>
      </c>
      <c r="AM37" s="30" t="s">
        <v>159</v>
      </c>
      <c r="AN37" s="29" t="s">
        <v>93</v>
      </c>
      <c r="AO37" s="28" t="s">
        <v>312</v>
      </c>
      <c r="AP37" s="33" t="s">
        <v>147</v>
      </c>
      <c r="AQ37" s="26" t="s">
        <v>313</v>
      </c>
      <c r="AR37" s="34" t="n">
        <v>43424</v>
      </c>
      <c r="AS37" s="28" t="n">
        <v>21</v>
      </c>
      <c r="AT37" s="28" t="n">
        <v>5</v>
      </c>
      <c r="AU37" s="28" t="n">
        <v>0</v>
      </c>
      <c r="AV37" s="28"/>
      <c r="AW37" s="28" t="s">
        <v>95</v>
      </c>
      <c r="AX37" s="28" t="s">
        <v>96</v>
      </c>
      <c r="AY37" s="28" t="n">
        <f aca="false">45-2.5-20</f>
        <v>22.5</v>
      </c>
      <c r="AZ37" s="28" t="n">
        <v>45</v>
      </c>
      <c r="BA37" s="28" t="n">
        <v>0.09</v>
      </c>
      <c r="BB37" s="33" t="n">
        <f aca="false">BA37*45/AT37</f>
        <v>0.81</v>
      </c>
      <c r="BC37" s="28" t="n">
        <v>243</v>
      </c>
      <c r="BD37" s="34" t="n">
        <v>43433</v>
      </c>
      <c r="BE37" s="28" t="n">
        <v>12</v>
      </c>
      <c r="BF37" s="28" t="n">
        <v>20</v>
      </c>
      <c r="BG37" s="35" t="n">
        <v>3662.45067612556</v>
      </c>
      <c r="BH37" s="28" t="s">
        <v>314</v>
      </c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35"/>
      <c r="BV37" s="27"/>
      <c r="BW37" s="28"/>
      <c r="BX37" s="35" t="s">
        <v>315</v>
      </c>
    </row>
    <row r="38" customFormat="false" ht="13.8" hidden="false" customHeight="false" outlineLevel="0" collapsed="false">
      <c r="A38" s="25" t="n">
        <v>614706</v>
      </c>
      <c r="B38" s="26" t="s">
        <v>241</v>
      </c>
      <c r="C38" s="25" t="n">
        <v>2</v>
      </c>
      <c r="D38" s="28" t="s">
        <v>316</v>
      </c>
      <c r="E38" s="28"/>
      <c r="F38" s="35"/>
      <c r="G38" s="27" t="s">
        <v>78</v>
      </c>
      <c r="H38" s="28" t="s">
        <v>78</v>
      </c>
      <c r="I38" s="28" t="s">
        <v>90</v>
      </c>
      <c r="J38" s="28"/>
      <c r="K38" s="28"/>
      <c r="L38" s="27" t="s">
        <v>79</v>
      </c>
      <c r="M38" s="27" t="s">
        <v>80</v>
      </c>
      <c r="N38" s="28" t="s">
        <v>154</v>
      </c>
      <c r="O38" s="28" t="s">
        <v>81</v>
      </c>
      <c r="P38" s="29"/>
      <c r="Q38" s="30"/>
      <c r="R38" s="36" t="n">
        <v>1879</v>
      </c>
      <c r="S38" s="42" t="n">
        <v>7</v>
      </c>
      <c r="T38" s="37"/>
      <c r="U38" s="28"/>
      <c r="V38" s="30"/>
      <c r="W38" s="30"/>
      <c r="X38" s="30"/>
      <c r="Y38" s="30"/>
      <c r="Z38" s="28"/>
      <c r="AA38" s="28"/>
      <c r="AB38" s="30" t="s">
        <v>317</v>
      </c>
      <c r="AC38" s="28"/>
      <c r="AD38" s="28"/>
      <c r="AE38" s="28"/>
      <c r="AF38" s="26" t="s">
        <v>318</v>
      </c>
      <c r="AG38" s="26"/>
      <c r="AH38" s="28" t="s">
        <v>90</v>
      </c>
      <c r="AI38" s="28"/>
      <c r="AJ38" s="28"/>
      <c r="AK38" s="28"/>
      <c r="AL38" s="30" t="s">
        <v>296</v>
      </c>
      <c r="AM38" s="30" t="s">
        <v>159</v>
      </c>
      <c r="AN38" s="29" t="s">
        <v>93</v>
      </c>
      <c r="AO38" s="28" t="s">
        <v>220</v>
      </c>
      <c r="AP38" s="33" t="n">
        <v>0.12</v>
      </c>
      <c r="AQ38" s="26" t="s">
        <v>319</v>
      </c>
      <c r="AR38" s="34" t="n">
        <v>43159</v>
      </c>
      <c r="AS38" s="28" t="n">
        <v>4</v>
      </c>
      <c r="AT38" s="28" t="n">
        <v>34</v>
      </c>
      <c r="AU38" s="28" t="n">
        <f aca="false">60-AT38</f>
        <v>26</v>
      </c>
      <c r="AV38" s="28"/>
      <c r="AW38" s="28" t="s">
        <v>222</v>
      </c>
      <c r="AX38" s="28" t="s">
        <v>96</v>
      </c>
      <c r="AY38" s="28" t="n">
        <v>45</v>
      </c>
      <c r="AZ38" s="28" t="n">
        <v>45</v>
      </c>
      <c r="BA38" s="45" t="n">
        <v>0.277</v>
      </c>
      <c r="BB38" s="45" t="n">
        <f aca="false">BA38*45/AT38</f>
        <v>0.366617647058824</v>
      </c>
      <c r="BC38" s="28"/>
      <c r="BD38" s="28"/>
      <c r="BE38" s="38"/>
      <c r="BF38" s="28"/>
      <c r="BG38" s="35"/>
      <c r="BH38" s="28"/>
      <c r="BI38" s="28"/>
      <c r="BJ38" s="28"/>
      <c r="BK38" s="28"/>
      <c r="BL38" s="27"/>
      <c r="BM38" s="28"/>
      <c r="BN38" s="28"/>
      <c r="BO38" s="28"/>
      <c r="BP38" s="28"/>
      <c r="BQ38" s="28"/>
      <c r="BR38" s="28"/>
      <c r="BS38" s="28"/>
      <c r="BT38" s="28"/>
      <c r="BU38" s="35"/>
      <c r="BV38" s="28"/>
      <c r="BW38" s="28"/>
      <c r="BX38" s="28"/>
    </row>
    <row r="39" customFormat="false" ht="13.8" hidden="false" customHeight="false" outlineLevel="0" collapsed="false">
      <c r="A39" s="27" t="n">
        <v>614704</v>
      </c>
      <c r="B39" s="28"/>
      <c r="C39" s="27" t="n">
        <v>1</v>
      </c>
      <c r="D39" s="28" t="s">
        <v>320</v>
      </c>
      <c r="E39" s="28" t="s">
        <v>321</v>
      </c>
      <c r="F39" s="35" t="s">
        <v>77</v>
      </c>
      <c r="G39" s="27" t="s">
        <v>78</v>
      </c>
      <c r="H39" s="28" t="s">
        <v>78</v>
      </c>
      <c r="I39" s="28" t="s">
        <v>78</v>
      </c>
      <c r="J39" s="27" t="s">
        <v>78</v>
      </c>
      <c r="K39" s="28"/>
      <c r="L39" s="27" t="s">
        <v>79</v>
      </c>
      <c r="M39" s="27" t="s">
        <v>80</v>
      </c>
      <c r="N39" s="28" t="s">
        <v>322</v>
      </c>
      <c r="O39" s="28" t="s">
        <v>81</v>
      </c>
      <c r="P39" s="29" t="s">
        <v>323</v>
      </c>
      <c r="Q39" s="30"/>
      <c r="R39" s="36" t="n">
        <v>1899</v>
      </c>
      <c r="S39" s="42" t="n">
        <v>8</v>
      </c>
      <c r="T39" s="37"/>
      <c r="U39" s="30" t="s">
        <v>82</v>
      </c>
      <c r="V39" s="28"/>
      <c r="W39" s="30" t="s">
        <v>324</v>
      </c>
      <c r="X39" s="30" t="s">
        <v>325</v>
      </c>
      <c r="Y39" s="30"/>
      <c r="Z39" s="28"/>
      <c r="AA39" s="28"/>
      <c r="AB39" s="30" t="s">
        <v>326</v>
      </c>
      <c r="AC39" s="28"/>
      <c r="AD39" s="28"/>
      <c r="AE39" s="30" t="s">
        <v>327</v>
      </c>
      <c r="AF39" s="26" t="s">
        <v>328</v>
      </c>
      <c r="AG39" s="26" t="s">
        <v>329</v>
      </c>
      <c r="AH39" s="28" t="s">
        <v>90</v>
      </c>
      <c r="AI39" s="28"/>
      <c r="AJ39" s="28"/>
      <c r="AK39" s="28"/>
      <c r="AL39" s="30" t="s">
        <v>330</v>
      </c>
      <c r="AM39" s="30" t="s">
        <v>111</v>
      </c>
      <c r="AN39" s="29" t="s">
        <v>112</v>
      </c>
      <c r="AO39" s="28" t="s">
        <v>228</v>
      </c>
      <c r="AP39" s="33" t="n">
        <v>0.086</v>
      </c>
      <c r="AQ39" s="28" t="s">
        <v>331</v>
      </c>
      <c r="AR39" s="34" t="n">
        <v>43187</v>
      </c>
      <c r="AS39" s="28" t="n">
        <v>6</v>
      </c>
      <c r="AT39" s="28" t="n">
        <v>15</v>
      </c>
      <c r="AU39" s="28" t="n">
        <v>71</v>
      </c>
      <c r="AV39" s="28"/>
      <c r="AW39" s="28" t="s">
        <v>95</v>
      </c>
      <c r="AX39" s="28" t="s">
        <v>96</v>
      </c>
      <c r="AY39" s="28" t="n">
        <f aca="false">45-4-20</f>
        <v>21</v>
      </c>
      <c r="AZ39" s="28" t="n">
        <v>45</v>
      </c>
      <c r="BA39" s="45" t="n">
        <v>7.77</v>
      </c>
      <c r="BB39" s="45" t="n">
        <f aca="false">BA39*45/AT39</f>
        <v>23.31</v>
      </c>
      <c r="BC39" s="28" t="s">
        <v>320</v>
      </c>
      <c r="BD39" s="34" t="n">
        <v>43215</v>
      </c>
      <c r="BE39" s="38" t="n">
        <v>4</v>
      </c>
      <c r="BF39" s="28" t="s">
        <v>116</v>
      </c>
      <c r="BG39" s="35" t="n">
        <v>2534835.13025847</v>
      </c>
      <c r="BH39" s="28" t="s">
        <v>135</v>
      </c>
      <c r="BI39" s="39" t="s">
        <v>161</v>
      </c>
      <c r="BJ39" s="39" t="s">
        <v>161</v>
      </c>
      <c r="BK39" s="34" t="n">
        <v>43220</v>
      </c>
      <c r="BL39" s="27" t="n">
        <v>3</v>
      </c>
      <c r="BM39" s="28" t="s">
        <v>205</v>
      </c>
      <c r="BN39" s="28" t="n">
        <v>12</v>
      </c>
      <c r="BO39" s="28" t="s">
        <v>120</v>
      </c>
      <c r="BP39" s="28"/>
      <c r="BQ39" s="28" t="s">
        <v>332</v>
      </c>
      <c r="BR39" s="40" t="s">
        <v>333</v>
      </c>
      <c r="BS39" s="40" t="s">
        <v>123</v>
      </c>
      <c r="BT39" s="28" t="str">
        <f aca="false">CONCATENATE(BH39,",",BQ39)</f>
        <v>9-9,5-9</v>
      </c>
      <c r="BU39" s="35" t="n">
        <v>19880000000</v>
      </c>
      <c r="BV39" s="28" t="s">
        <v>124</v>
      </c>
      <c r="BW39" s="35" t="n">
        <v>99400000000</v>
      </c>
      <c r="BX39" s="28"/>
    </row>
    <row r="40" customFormat="false" ht="13.8" hidden="false" customHeight="false" outlineLevel="0" collapsed="false">
      <c r="A40" s="25" t="n">
        <v>614705</v>
      </c>
      <c r="B40" s="26"/>
      <c r="C40" s="27" t="n">
        <v>1</v>
      </c>
      <c r="D40" s="28" t="s">
        <v>334</v>
      </c>
      <c r="E40" s="28" t="str">
        <f aca="false">CONCATENATE("Rt",REPT("0",3-(LEN(D40)-FIND("R",D40))),RIGHT(D40,LEN(D40)-FIND("R",D40)))</f>
        <v>Rt058</v>
      </c>
      <c r="F40" s="28" t="s">
        <v>77</v>
      </c>
      <c r="G40" s="27" t="s">
        <v>78</v>
      </c>
      <c r="H40" s="28" t="s">
        <v>78</v>
      </c>
      <c r="I40" s="28" t="s">
        <v>78</v>
      </c>
      <c r="J40" s="27" t="s">
        <v>78</v>
      </c>
      <c r="K40" s="28"/>
      <c r="L40" s="27" t="s">
        <v>79</v>
      </c>
      <c r="M40" s="27" t="s">
        <v>80</v>
      </c>
      <c r="N40" s="28" t="s">
        <v>322</v>
      </c>
      <c r="O40" s="28" t="s">
        <v>81</v>
      </c>
      <c r="P40" s="29" t="s">
        <v>323</v>
      </c>
      <c r="Q40" s="30"/>
      <c r="R40" s="36" t="n">
        <v>1899</v>
      </c>
      <c r="S40" s="42" t="n">
        <v>8</v>
      </c>
      <c r="T40" s="37"/>
      <c r="U40" s="30" t="s">
        <v>236</v>
      </c>
      <c r="V40" s="28"/>
      <c r="W40" s="30" t="s">
        <v>324</v>
      </c>
      <c r="X40" s="30" t="s">
        <v>325</v>
      </c>
      <c r="Y40" s="30"/>
      <c r="Z40" s="26" t="s">
        <v>335</v>
      </c>
      <c r="AA40" s="28"/>
      <c r="AB40" s="30" t="s">
        <v>326</v>
      </c>
      <c r="AC40" s="28"/>
      <c r="AD40" s="28"/>
      <c r="AE40" s="30" t="s">
        <v>336</v>
      </c>
      <c r="AF40" s="26" t="s">
        <v>337</v>
      </c>
      <c r="AG40" s="26" t="s">
        <v>324</v>
      </c>
      <c r="AH40" s="28" t="s">
        <v>90</v>
      </c>
      <c r="AI40" s="28"/>
      <c r="AJ40" s="28"/>
      <c r="AK40" s="28"/>
      <c r="AL40" s="30" t="s">
        <v>330</v>
      </c>
      <c r="AM40" s="30" t="s">
        <v>111</v>
      </c>
      <c r="AN40" s="29" t="s">
        <v>93</v>
      </c>
      <c r="AO40" s="28" t="s">
        <v>94</v>
      </c>
      <c r="AP40" s="33" t="s">
        <v>147</v>
      </c>
      <c r="AQ40" s="26" t="s">
        <v>338</v>
      </c>
      <c r="AR40" s="34" t="n">
        <v>43419</v>
      </c>
      <c r="AS40" s="28" t="n">
        <v>19</v>
      </c>
      <c r="AT40" s="28" t="n">
        <v>1</v>
      </c>
      <c r="AU40" s="28" t="n">
        <v>0</v>
      </c>
      <c r="AV40" s="28"/>
      <c r="AW40" s="28" t="s">
        <v>95</v>
      </c>
      <c r="AX40" s="28" t="s">
        <v>96</v>
      </c>
      <c r="AY40" s="28" t="n">
        <f aca="false">45-2.5-20</f>
        <v>22.5</v>
      </c>
      <c r="AZ40" s="28" t="n">
        <v>45</v>
      </c>
      <c r="BA40" s="28" t="s">
        <v>303</v>
      </c>
      <c r="BB40" s="33" t="e">
        <f aca="false">BA40*45/AT40</f>
        <v>#VALUE!</v>
      </c>
      <c r="BC40" s="28" t="n">
        <v>142</v>
      </c>
      <c r="BD40" s="34" t="n">
        <v>43426</v>
      </c>
      <c r="BE40" s="28" t="n">
        <v>9</v>
      </c>
      <c r="BF40" s="28" t="n">
        <v>20</v>
      </c>
      <c r="BG40" s="35" t="n">
        <v>20566762.2186274</v>
      </c>
      <c r="BH40" s="28" t="s">
        <v>339</v>
      </c>
      <c r="BI40" s="28" t="s">
        <v>98</v>
      </c>
      <c r="BJ40" s="28" t="s">
        <v>169</v>
      </c>
      <c r="BK40" s="34" t="n">
        <v>43443</v>
      </c>
      <c r="BL40" s="28" t="n">
        <v>4</v>
      </c>
      <c r="BM40" s="28" t="n">
        <v>18</v>
      </c>
      <c r="BN40" s="28" t="n">
        <v>10</v>
      </c>
      <c r="BO40" s="28" t="n">
        <v>15</v>
      </c>
      <c r="BP40" s="28" t="s">
        <v>100</v>
      </c>
      <c r="BQ40" s="28" t="s">
        <v>117</v>
      </c>
      <c r="BR40" s="28" t="s">
        <v>340</v>
      </c>
      <c r="BS40" s="28" t="s">
        <v>280</v>
      </c>
      <c r="BT40" s="28" t="str">
        <f aca="false">CONCATENATE(BH40,"_",BQ40)</f>
        <v>12-1_7-7</v>
      </c>
      <c r="BU40" s="35" t="n">
        <v>17557698479.707</v>
      </c>
      <c r="BV40" s="27" t="s">
        <v>104</v>
      </c>
      <c r="BW40" s="35" t="n">
        <v>26336547719.5604</v>
      </c>
      <c r="BX40" s="28"/>
    </row>
    <row r="41" customFormat="false" ht="13.8" hidden="false" customHeight="false" outlineLevel="0" collapsed="false">
      <c r="A41" s="25" t="n">
        <v>624661</v>
      </c>
      <c r="B41" s="26"/>
      <c r="C41" s="27" t="n">
        <v>1</v>
      </c>
      <c r="D41" s="28" t="s">
        <v>341</v>
      </c>
      <c r="E41" s="28" t="str">
        <f aca="false">CONCATENATE("Rt",REPT("0",3-(LEN(D41)-FIND("R",D41))),RIGHT(D41,LEN(D41)-FIND("R",D41)))</f>
        <v>Rt041</v>
      </c>
      <c r="F41" s="28" t="s">
        <v>77</v>
      </c>
      <c r="G41" s="27" t="s">
        <v>78</v>
      </c>
      <c r="H41" s="28" t="s">
        <v>78</v>
      </c>
      <c r="I41" s="28" t="s">
        <v>78</v>
      </c>
      <c r="J41" s="27" t="s">
        <v>78</v>
      </c>
      <c r="K41" s="28"/>
      <c r="L41" s="27" t="s">
        <v>79</v>
      </c>
      <c r="M41" s="27" t="s">
        <v>80</v>
      </c>
      <c r="N41" s="28" t="s">
        <v>342</v>
      </c>
      <c r="O41" s="28" t="s">
        <v>81</v>
      </c>
      <c r="P41" s="29"/>
      <c r="Q41" s="30"/>
      <c r="R41" s="36" t="n">
        <v>1836</v>
      </c>
      <c r="S41" s="42" t="n">
        <v>4</v>
      </c>
      <c r="T41" s="42" t="n">
        <v>26</v>
      </c>
      <c r="U41" s="28"/>
      <c r="V41" s="30"/>
      <c r="W41" s="30"/>
      <c r="X41" s="30"/>
      <c r="Y41" s="30"/>
      <c r="Z41" s="26" t="s">
        <v>342</v>
      </c>
      <c r="AA41" s="28"/>
      <c r="AB41" s="30" t="s">
        <v>343</v>
      </c>
      <c r="AC41" s="28"/>
      <c r="AD41" s="28"/>
      <c r="AE41" s="28"/>
      <c r="AF41" s="26" t="s">
        <v>344</v>
      </c>
      <c r="AG41" s="26"/>
      <c r="AH41" s="28" t="s">
        <v>90</v>
      </c>
      <c r="AI41" s="28"/>
      <c r="AJ41" s="28"/>
      <c r="AK41" s="28"/>
      <c r="AL41" s="30" t="s">
        <v>330</v>
      </c>
      <c r="AM41" s="30" t="s">
        <v>111</v>
      </c>
      <c r="AN41" s="29" t="s">
        <v>93</v>
      </c>
      <c r="AO41" s="28" t="s">
        <v>113</v>
      </c>
      <c r="AP41" s="33" t="n">
        <v>0.004</v>
      </c>
      <c r="AQ41" s="26"/>
      <c r="AR41" s="34" t="n">
        <v>43389</v>
      </c>
      <c r="AS41" s="28" t="n">
        <v>14</v>
      </c>
      <c r="AT41" s="28" t="n">
        <v>9</v>
      </c>
      <c r="AU41" s="28" t="n">
        <v>0</v>
      </c>
      <c r="AV41" s="28"/>
      <c r="AW41" s="28" t="s">
        <v>95</v>
      </c>
      <c r="AX41" s="28" t="s">
        <v>96</v>
      </c>
      <c r="AY41" s="28" t="n">
        <f aca="false">45-2.5-20</f>
        <v>22.5</v>
      </c>
      <c r="AZ41" s="28" t="n">
        <v>45</v>
      </c>
      <c r="BA41" s="28" t="n">
        <v>3.13</v>
      </c>
      <c r="BB41" s="33" t="n">
        <f aca="false">BA41*45/AT41</f>
        <v>15.65</v>
      </c>
      <c r="BC41" s="28" t="n">
        <v>129</v>
      </c>
      <c r="BD41" s="34" t="n">
        <v>43426</v>
      </c>
      <c r="BE41" s="28" t="n">
        <v>9</v>
      </c>
      <c r="BF41" s="28" t="n">
        <v>20</v>
      </c>
      <c r="BG41" s="35" t="n">
        <v>321155139.159319</v>
      </c>
      <c r="BH41" s="28" t="s">
        <v>345</v>
      </c>
      <c r="BI41" s="28" t="s">
        <v>134</v>
      </c>
      <c r="BJ41" s="28" t="s">
        <v>178</v>
      </c>
      <c r="BK41" s="34" t="n">
        <v>43443</v>
      </c>
      <c r="BL41" s="28" t="n">
        <v>4</v>
      </c>
      <c r="BM41" s="28" t="n">
        <v>18</v>
      </c>
      <c r="BN41" s="28" t="n">
        <v>10</v>
      </c>
      <c r="BO41" s="28" t="n">
        <v>15</v>
      </c>
      <c r="BP41" s="28" t="s">
        <v>100</v>
      </c>
      <c r="BQ41" s="28" t="s">
        <v>117</v>
      </c>
      <c r="BR41" s="28" t="s">
        <v>340</v>
      </c>
      <c r="BS41" s="28" t="s">
        <v>280</v>
      </c>
      <c r="BT41" s="28" t="str">
        <f aca="false">CONCATENATE(BH41,"_",BQ41)</f>
        <v>13-3_7-7</v>
      </c>
      <c r="BU41" s="35" t="n">
        <v>78585017691.0689</v>
      </c>
      <c r="BV41" s="27" t="s">
        <v>104</v>
      </c>
      <c r="BW41" s="35" t="n">
        <v>117877526536.603</v>
      </c>
      <c r="BX41" s="28"/>
    </row>
    <row r="42" customFormat="false" ht="13.8" hidden="false" customHeight="false" outlineLevel="0" collapsed="false">
      <c r="A42" s="27" t="n">
        <v>614671</v>
      </c>
      <c r="B42" s="28"/>
      <c r="C42" s="27" t="n">
        <v>1</v>
      </c>
      <c r="D42" s="28" t="s">
        <v>346</v>
      </c>
      <c r="E42" s="28" t="s">
        <v>347</v>
      </c>
      <c r="F42" s="35" t="s">
        <v>77</v>
      </c>
      <c r="G42" s="27" t="s">
        <v>78</v>
      </c>
      <c r="H42" s="28" t="s">
        <v>78</v>
      </c>
      <c r="I42" s="28" t="s">
        <v>78</v>
      </c>
      <c r="J42" s="27" t="s">
        <v>78</v>
      </c>
      <c r="K42" s="28"/>
      <c r="L42" s="27" t="s">
        <v>79</v>
      </c>
      <c r="M42" s="27" t="s">
        <v>80</v>
      </c>
      <c r="N42" s="28" t="s">
        <v>138</v>
      </c>
      <c r="O42" s="28" t="s">
        <v>81</v>
      </c>
      <c r="P42" s="29" t="s">
        <v>348</v>
      </c>
      <c r="Q42" s="46"/>
      <c r="R42" s="36" t="n">
        <v>1950</v>
      </c>
      <c r="S42" s="51" t="n">
        <v>9</v>
      </c>
      <c r="T42" s="51" t="n">
        <v>10</v>
      </c>
      <c r="U42" s="46" t="s">
        <v>236</v>
      </c>
      <c r="V42" s="28"/>
      <c r="W42" s="46"/>
      <c r="X42" s="46"/>
      <c r="Y42" s="46"/>
      <c r="Z42" s="26" t="s">
        <v>349</v>
      </c>
      <c r="AA42" s="28"/>
      <c r="AB42" s="46" t="s">
        <v>350</v>
      </c>
      <c r="AC42" s="28"/>
      <c r="AD42" s="28"/>
      <c r="AE42" s="28"/>
      <c r="AF42" s="28" t="s">
        <v>351</v>
      </c>
      <c r="AG42" s="26" t="s">
        <v>352</v>
      </c>
      <c r="AH42" s="28" t="s">
        <v>90</v>
      </c>
      <c r="AI42" s="28"/>
      <c r="AJ42" s="28"/>
      <c r="AK42" s="28"/>
      <c r="AL42" s="46" t="s">
        <v>330</v>
      </c>
      <c r="AM42" s="46" t="s">
        <v>111</v>
      </c>
      <c r="AN42" s="29" t="s">
        <v>112</v>
      </c>
      <c r="AO42" s="28" t="s">
        <v>94</v>
      </c>
      <c r="AP42" s="33" t="n">
        <v>0.012</v>
      </c>
      <c r="AQ42" s="28"/>
      <c r="AR42" s="34" t="n">
        <v>43182</v>
      </c>
      <c r="AS42" s="28" t="n">
        <v>5</v>
      </c>
      <c r="AT42" s="28" t="n">
        <v>15</v>
      </c>
      <c r="AU42" s="28" t="n">
        <v>-3</v>
      </c>
      <c r="AV42" s="28"/>
      <c r="AW42" s="28" t="s">
        <v>95</v>
      </c>
      <c r="AX42" s="28" t="s">
        <v>96</v>
      </c>
      <c r="AY42" s="28" t="n">
        <f aca="false">45-4-20</f>
        <v>21</v>
      </c>
      <c r="AZ42" s="28" t="n">
        <v>45</v>
      </c>
      <c r="BA42" s="45" t="n">
        <v>11.78</v>
      </c>
      <c r="BB42" s="45" t="n">
        <f aca="false">BA42*45/AT42</f>
        <v>35.34</v>
      </c>
      <c r="BC42" s="28" t="s">
        <v>346</v>
      </c>
      <c r="BD42" s="34" t="n">
        <v>43215</v>
      </c>
      <c r="BE42" s="38" t="n">
        <v>4</v>
      </c>
      <c r="BF42" s="28" t="s">
        <v>116</v>
      </c>
      <c r="BG42" s="35" t="n">
        <v>12060630.1076407</v>
      </c>
      <c r="BH42" s="28" t="s">
        <v>163</v>
      </c>
      <c r="BI42" s="39" t="s">
        <v>172</v>
      </c>
      <c r="BJ42" s="39" t="s">
        <v>172</v>
      </c>
      <c r="BK42" s="34" t="n">
        <v>43220</v>
      </c>
      <c r="BL42" s="27" t="n">
        <v>3</v>
      </c>
      <c r="BM42" s="28" t="s">
        <v>205</v>
      </c>
      <c r="BN42" s="28" t="n">
        <v>12</v>
      </c>
      <c r="BO42" s="28" t="s">
        <v>120</v>
      </c>
      <c r="BP42" s="28"/>
      <c r="BQ42" s="28" t="s">
        <v>353</v>
      </c>
      <c r="BR42" s="40" t="s">
        <v>122</v>
      </c>
      <c r="BS42" s="40" t="s">
        <v>183</v>
      </c>
      <c r="BT42" s="28" t="str">
        <f aca="false">CONCATENATE(BH42,",",BQ42)</f>
        <v>5-5,8-2</v>
      </c>
      <c r="BU42" s="35" t="n">
        <v>130300000000</v>
      </c>
      <c r="BV42" s="28" t="s">
        <v>124</v>
      </c>
      <c r="BW42" s="35" t="n">
        <v>651500000000</v>
      </c>
      <c r="BX42" s="28"/>
    </row>
    <row r="43" customFormat="false" ht="13.8" hidden="false" customHeight="false" outlineLevel="0" collapsed="false">
      <c r="A43" s="27" t="n">
        <v>614672</v>
      </c>
      <c r="B43" s="28"/>
      <c r="C43" s="27" t="n">
        <v>1</v>
      </c>
      <c r="D43" s="28" t="s">
        <v>354</v>
      </c>
      <c r="E43" s="28" t="str">
        <f aca="false">CONCATENATE("Rt",REPT("0",3-(LEN(D43)-FIND("R",D43))),RIGHT(D43,LEN(D43)-FIND("R",D43)))</f>
        <v>Rt027</v>
      </c>
      <c r="F43" s="28" t="s">
        <v>77</v>
      </c>
      <c r="G43" s="27" t="s">
        <v>78</v>
      </c>
      <c r="H43" s="28" t="s">
        <v>78</v>
      </c>
      <c r="I43" s="28" t="s">
        <v>78</v>
      </c>
      <c r="J43" s="27" t="s">
        <v>78</v>
      </c>
      <c r="K43" s="28"/>
      <c r="L43" s="27" t="s">
        <v>79</v>
      </c>
      <c r="M43" s="27" t="s">
        <v>80</v>
      </c>
      <c r="N43" s="28" t="s">
        <v>138</v>
      </c>
      <c r="O43" s="28" t="s">
        <v>81</v>
      </c>
      <c r="P43" s="29" t="s">
        <v>355</v>
      </c>
      <c r="Q43" s="30"/>
      <c r="R43" s="36" t="n">
        <v>1950</v>
      </c>
      <c r="S43" s="42" t="n">
        <v>9</v>
      </c>
      <c r="T43" s="42" t="n">
        <v>11</v>
      </c>
      <c r="U43" s="30" t="s">
        <v>82</v>
      </c>
      <c r="V43" s="28"/>
      <c r="W43" s="30" t="s">
        <v>198</v>
      </c>
      <c r="X43" s="30"/>
      <c r="Y43" s="30" t="s">
        <v>356</v>
      </c>
      <c r="Z43" s="26" t="s">
        <v>349</v>
      </c>
      <c r="AA43" s="28"/>
      <c r="AB43" s="30" t="s">
        <v>350</v>
      </c>
      <c r="AC43" s="28"/>
      <c r="AD43" s="28"/>
      <c r="AE43" s="28"/>
      <c r="AF43" s="28" t="s">
        <v>357</v>
      </c>
      <c r="AG43" s="26" t="s">
        <v>358</v>
      </c>
      <c r="AH43" s="28" t="s">
        <v>90</v>
      </c>
      <c r="AI43" s="28"/>
      <c r="AJ43" s="28"/>
      <c r="AK43" s="28"/>
      <c r="AL43" s="30" t="s">
        <v>330</v>
      </c>
      <c r="AM43" s="30" t="s">
        <v>111</v>
      </c>
      <c r="AN43" s="29" t="s">
        <v>112</v>
      </c>
      <c r="AO43" s="28" t="s">
        <v>359</v>
      </c>
      <c r="AP43" s="33" t="n">
        <v>0.004</v>
      </c>
      <c r="AQ43" s="28"/>
      <c r="AR43" s="34" t="n">
        <v>43326</v>
      </c>
      <c r="AS43" s="28" t="n">
        <v>7</v>
      </c>
      <c r="AT43" s="28" t="n">
        <v>4</v>
      </c>
      <c r="AU43" s="28" t="n">
        <v>0</v>
      </c>
      <c r="AV43" s="28"/>
      <c r="AW43" s="28" t="s">
        <v>95</v>
      </c>
      <c r="AX43" s="28" t="s">
        <v>96</v>
      </c>
      <c r="AY43" s="28" t="n">
        <f aca="false">40-20</f>
        <v>20</v>
      </c>
      <c r="AZ43" s="28" t="n">
        <v>45</v>
      </c>
      <c r="BA43" s="45" t="n">
        <v>6.43</v>
      </c>
      <c r="BB43" s="45" t="n">
        <f aca="false">BA43*45/AT43</f>
        <v>72.3375</v>
      </c>
      <c r="BC43" s="28" t="n">
        <v>57</v>
      </c>
      <c r="BD43" s="34" t="n">
        <v>43413</v>
      </c>
      <c r="BE43" s="28" t="n">
        <v>7</v>
      </c>
      <c r="BF43" s="28" t="n">
        <v>20</v>
      </c>
      <c r="BG43" s="35" t="n">
        <v>801534735.563748</v>
      </c>
      <c r="BH43" s="28" t="s">
        <v>360</v>
      </c>
      <c r="BI43" s="28" t="s">
        <v>133</v>
      </c>
      <c r="BJ43" s="28" t="s">
        <v>162</v>
      </c>
      <c r="BK43" s="34" t="n">
        <v>43440</v>
      </c>
      <c r="BL43" s="28" t="n">
        <v>3</v>
      </c>
      <c r="BM43" s="28" t="n">
        <v>18</v>
      </c>
      <c r="BN43" s="28" t="n">
        <v>10</v>
      </c>
      <c r="BO43" s="28" t="n">
        <v>15</v>
      </c>
      <c r="BP43" s="28" t="s">
        <v>100</v>
      </c>
      <c r="BQ43" s="28" t="s">
        <v>150</v>
      </c>
      <c r="BR43" s="28" t="s">
        <v>151</v>
      </c>
      <c r="BS43" s="28" t="s">
        <v>152</v>
      </c>
      <c r="BT43" s="28" t="str">
        <f aca="false">CONCATENATE(BH43,"_",BQ43)</f>
        <v>11-6_1-1</v>
      </c>
      <c r="BU43" s="35" t="n">
        <v>58571610051.1085</v>
      </c>
      <c r="BV43" s="27" t="s">
        <v>104</v>
      </c>
      <c r="BW43" s="35" t="n">
        <v>87857415076.6628</v>
      </c>
      <c r="BX43" s="28"/>
    </row>
    <row r="44" customFormat="false" ht="13.8" hidden="false" customHeight="false" outlineLevel="0" collapsed="false">
      <c r="A44" s="27" t="n">
        <v>614670</v>
      </c>
      <c r="B44" s="28"/>
      <c r="C44" s="27" t="n">
        <v>1</v>
      </c>
      <c r="D44" s="28" t="s">
        <v>361</v>
      </c>
      <c r="E44" s="28" t="str">
        <f aca="false">CONCATENATE("Rt",REPT("0",3-(LEN(D44)-FIND("R",D44))),RIGHT(D44,LEN(D44)-FIND("R",D44)))</f>
        <v>Rt014</v>
      </c>
      <c r="F44" s="28" t="s">
        <v>77</v>
      </c>
      <c r="G44" s="27" t="s">
        <v>78</v>
      </c>
      <c r="H44" s="28" t="s">
        <v>78</v>
      </c>
      <c r="I44" s="28" t="s">
        <v>78</v>
      </c>
      <c r="J44" s="27" t="s">
        <v>78</v>
      </c>
      <c r="K44" s="28"/>
      <c r="L44" s="27" t="s">
        <v>79</v>
      </c>
      <c r="M44" s="27" t="s">
        <v>80</v>
      </c>
      <c r="N44" s="28" t="s">
        <v>138</v>
      </c>
      <c r="O44" s="28" t="s">
        <v>81</v>
      </c>
      <c r="P44" s="29"/>
      <c r="Q44" s="30"/>
      <c r="R44" s="36" t="n">
        <v>1950</v>
      </c>
      <c r="S44" s="42" t="n">
        <v>9</v>
      </c>
      <c r="T44" s="42" t="n">
        <v>7</v>
      </c>
      <c r="U44" s="30" t="s">
        <v>236</v>
      </c>
      <c r="V44" s="28"/>
      <c r="W44" s="30"/>
      <c r="X44" s="30"/>
      <c r="Y44" s="30"/>
      <c r="Z44" s="26" t="s">
        <v>349</v>
      </c>
      <c r="AA44" s="28"/>
      <c r="AB44" s="30" t="s">
        <v>350</v>
      </c>
      <c r="AC44" s="28"/>
      <c r="AD44" s="28"/>
      <c r="AE44" s="28"/>
      <c r="AF44" s="28" t="s">
        <v>362</v>
      </c>
      <c r="AG44" s="26" t="s">
        <v>358</v>
      </c>
      <c r="AH44" s="28" t="s">
        <v>90</v>
      </c>
      <c r="AI44" s="28"/>
      <c r="AJ44" s="28"/>
      <c r="AK44" s="28"/>
      <c r="AL44" s="30" t="s">
        <v>330</v>
      </c>
      <c r="AM44" s="30" t="s">
        <v>111</v>
      </c>
      <c r="AN44" s="29" t="s">
        <v>112</v>
      </c>
      <c r="AO44" s="28" t="s">
        <v>363</v>
      </c>
      <c r="AP44" s="33" t="n">
        <v>0.021</v>
      </c>
      <c r="AQ44" s="28"/>
      <c r="AR44" s="34" t="n">
        <v>43187</v>
      </c>
      <c r="AS44" s="28" t="n">
        <v>6</v>
      </c>
      <c r="AT44" s="28" t="n">
        <v>13</v>
      </c>
      <c r="AU44" s="28" t="n">
        <v>6</v>
      </c>
      <c r="AV44" s="28"/>
      <c r="AW44" s="28" t="s">
        <v>95</v>
      </c>
      <c r="AX44" s="28" t="s">
        <v>96</v>
      </c>
      <c r="AY44" s="28" t="n">
        <f aca="false">45-4-20</f>
        <v>21</v>
      </c>
      <c r="AZ44" s="28" t="n">
        <v>45</v>
      </c>
      <c r="BA44" s="45" t="n">
        <v>0.503</v>
      </c>
      <c r="BB44" s="45" t="n">
        <f aca="false">BA44*45/AT44</f>
        <v>1.74115384615385</v>
      </c>
      <c r="BC44" s="28" t="s">
        <v>253</v>
      </c>
      <c r="BD44" s="34" t="n">
        <v>43215</v>
      </c>
      <c r="BE44" s="28" t="n">
        <v>4</v>
      </c>
      <c r="BF44" s="28" t="n">
        <v>20</v>
      </c>
      <c r="BG44" s="35" t="n">
        <v>1714737.6430337</v>
      </c>
      <c r="BH44" s="28" t="s">
        <v>364</v>
      </c>
      <c r="BI44" s="28" t="s">
        <v>142</v>
      </c>
      <c r="BJ44" s="28" t="s">
        <v>142</v>
      </c>
      <c r="BK44" s="34" t="n">
        <v>43440</v>
      </c>
      <c r="BL44" s="28" t="n">
        <v>3</v>
      </c>
      <c r="BM44" s="28" t="n">
        <v>18</v>
      </c>
      <c r="BN44" s="28" t="n">
        <v>10</v>
      </c>
      <c r="BO44" s="28" t="n">
        <v>15</v>
      </c>
      <c r="BP44" s="28" t="s">
        <v>272</v>
      </c>
      <c r="BQ44" s="28" t="s">
        <v>181</v>
      </c>
      <c r="BR44" s="28" t="s">
        <v>182</v>
      </c>
      <c r="BS44" s="28" t="s">
        <v>183</v>
      </c>
      <c r="BT44" s="28" t="str">
        <f aca="false">CONCATENATE(BH44,"_",BQ44)</f>
        <v>10-10_2-2</v>
      </c>
      <c r="BU44" s="35" t="n">
        <v>17657967069.447</v>
      </c>
      <c r="BV44" s="27" t="s">
        <v>104</v>
      </c>
      <c r="BW44" s="35" t="n">
        <v>26486950604.1705</v>
      </c>
      <c r="BX44" s="28"/>
    </row>
    <row r="45" customFormat="false" ht="13.8" hidden="false" customHeight="false" outlineLevel="0" collapsed="false">
      <c r="A45" s="25" t="n">
        <v>945221</v>
      </c>
      <c r="B45" s="26"/>
      <c r="C45" s="27" t="n">
        <v>1</v>
      </c>
      <c r="D45" s="28" t="s">
        <v>365</v>
      </c>
      <c r="E45" s="28" t="str">
        <f aca="false">CONCATENATE("Rt",REPT("0",3-(LEN(D45)-FIND("R",D45))),RIGHT(D45,LEN(D45)-FIND("R",D45)))</f>
        <v>Rt034</v>
      </c>
      <c r="F45" s="28" t="s">
        <v>77</v>
      </c>
      <c r="G45" s="27" t="s">
        <v>78</v>
      </c>
      <c r="H45" s="28" t="s">
        <v>78</v>
      </c>
      <c r="I45" s="28" t="s">
        <v>78</v>
      </c>
      <c r="J45" s="27" t="s">
        <v>78</v>
      </c>
      <c r="K45" s="28"/>
      <c r="L45" s="27" t="s">
        <v>79</v>
      </c>
      <c r="M45" s="27" t="s">
        <v>80</v>
      </c>
      <c r="N45" s="28"/>
      <c r="O45" s="28" t="s">
        <v>81</v>
      </c>
      <c r="P45" s="29" t="s">
        <v>366</v>
      </c>
      <c r="Q45" s="30"/>
      <c r="R45" s="36" t="n">
        <v>1994</v>
      </c>
      <c r="S45" s="42" t="n">
        <v>8</v>
      </c>
      <c r="T45" s="42" t="n">
        <v>20</v>
      </c>
      <c r="U45" s="30" t="s">
        <v>236</v>
      </c>
      <c r="V45" s="28"/>
      <c r="W45" s="30"/>
      <c r="X45" s="30"/>
      <c r="Y45" s="30"/>
      <c r="Z45" s="28"/>
      <c r="AA45" s="28"/>
      <c r="AB45" s="30" t="s">
        <v>367</v>
      </c>
      <c r="AC45" s="28"/>
      <c r="AD45" s="28"/>
      <c r="AE45" s="30" t="s">
        <v>368</v>
      </c>
      <c r="AF45" s="26" t="s">
        <v>369</v>
      </c>
      <c r="AG45" s="26"/>
      <c r="AH45" s="28" t="s">
        <v>90</v>
      </c>
      <c r="AI45" s="28"/>
      <c r="AJ45" s="28"/>
      <c r="AK45" s="28"/>
      <c r="AL45" s="30" t="s">
        <v>330</v>
      </c>
      <c r="AM45" s="30" t="s">
        <v>111</v>
      </c>
      <c r="AN45" s="29" t="s">
        <v>93</v>
      </c>
      <c r="AO45" s="28" t="s">
        <v>370</v>
      </c>
      <c r="AP45" s="33" t="s">
        <v>147</v>
      </c>
      <c r="AQ45" s="26"/>
      <c r="AR45" s="34" t="n">
        <v>43370</v>
      </c>
      <c r="AS45" s="28" t="n">
        <v>10</v>
      </c>
      <c r="AT45" s="28" t="n">
        <v>9</v>
      </c>
      <c r="AU45" s="28" t="n">
        <v>0</v>
      </c>
      <c r="AV45" s="28"/>
      <c r="AW45" s="28" t="s">
        <v>95</v>
      </c>
      <c r="AX45" s="28" t="s">
        <v>96</v>
      </c>
      <c r="AY45" s="28" t="n">
        <f aca="false">45-2.5-20</f>
        <v>22.5</v>
      </c>
      <c r="AZ45" s="28" t="n">
        <v>45</v>
      </c>
      <c r="BA45" s="28" t="n">
        <f aca="false">6950/1000</f>
        <v>6.95</v>
      </c>
      <c r="BB45" s="45" t="n">
        <f aca="false">BA45*45/AT45</f>
        <v>34.75</v>
      </c>
      <c r="BC45" s="28" t="n">
        <v>16</v>
      </c>
      <c r="BD45" s="34" t="n">
        <v>43390</v>
      </c>
      <c r="BE45" s="28" t="n">
        <v>4</v>
      </c>
      <c r="BF45" s="28" t="n">
        <v>20</v>
      </c>
      <c r="BG45" s="35" t="n">
        <v>9626379750.12044</v>
      </c>
      <c r="BH45" s="28" t="s">
        <v>371</v>
      </c>
      <c r="BI45" s="28" t="s">
        <v>168</v>
      </c>
      <c r="BJ45" s="28" t="s">
        <v>149</v>
      </c>
      <c r="BK45" s="34" t="n">
        <v>43439</v>
      </c>
      <c r="BL45" s="28" t="n">
        <v>2</v>
      </c>
      <c r="BM45" s="28" t="n">
        <v>18</v>
      </c>
      <c r="BN45" s="28" t="n">
        <v>8</v>
      </c>
      <c r="BO45" s="28" t="n">
        <v>15</v>
      </c>
      <c r="BP45" s="28" t="s">
        <v>100</v>
      </c>
      <c r="BQ45" s="28" t="s">
        <v>181</v>
      </c>
      <c r="BR45" s="28" t="s">
        <v>182</v>
      </c>
      <c r="BS45" s="28" t="s">
        <v>183</v>
      </c>
      <c r="BT45" s="28" t="str">
        <f aca="false">CONCATENATE(BH45,"_",BQ45)</f>
        <v>4-2_2-2</v>
      </c>
      <c r="BU45" s="35" t="n">
        <v>50819119571.3269</v>
      </c>
      <c r="BV45" s="27" t="s">
        <v>104</v>
      </c>
      <c r="BW45" s="35" t="n">
        <v>76228679356.9904</v>
      </c>
      <c r="BX45" s="28"/>
    </row>
    <row r="46" customFormat="false" ht="13.8" hidden="false" customHeight="false" outlineLevel="0" collapsed="false">
      <c r="A46" s="27" t="n">
        <v>612035</v>
      </c>
      <c r="B46" s="28"/>
      <c r="C46" s="27" t="n">
        <v>1</v>
      </c>
      <c r="D46" s="28" t="s">
        <v>372</v>
      </c>
      <c r="E46" s="28" t="str">
        <f aca="false">CONCATENATE("Rt",REPT("0",3-(LEN(D46)-FIND("R",D46))),RIGHT(D46,LEN(D46)-FIND("R",D46)))</f>
        <v>Rt021</v>
      </c>
      <c r="F46" s="28" t="s">
        <v>77</v>
      </c>
      <c r="G46" s="27" t="s">
        <v>78</v>
      </c>
      <c r="H46" s="28" t="s">
        <v>78</v>
      </c>
      <c r="I46" s="28" t="s">
        <v>78</v>
      </c>
      <c r="J46" s="27" t="s">
        <v>78</v>
      </c>
      <c r="K46" s="28"/>
      <c r="L46" s="27" t="s">
        <v>79</v>
      </c>
      <c r="M46" s="27" t="s">
        <v>80</v>
      </c>
      <c r="N46" s="28"/>
      <c r="O46" s="28" t="s">
        <v>81</v>
      </c>
      <c r="P46" s="29"/>
      <c r="Q46" s="30"/>
      <c r="R46" s="36" t="n">
        <v>1907</v>
      </c>
      <c r="S46" s="37"/>
      <c r="T46" s="37"/>
      <c r="U46" s="30"/>
      <c r="V46" s="28"/>
      <c r="W46" s="30"/>
      <c r="X46" s="30"/>
      <c r="Y46" s="30"/>
      <c r="Z46" s="28"/>
      <c r="AA46" s="28"/>
      <c r="AB46" s="30" t="s">
        <v>373</v>
      </c>
      <c r="AC46" s="28"/>
      <c r="AD46" s="28"/>
      <c r="AE46" s="28"/>
      <c r="AF46" s="28" t="s">
        <v>374</v>
      </c>
      <c r="AG46" s="26" t="s">
        <v>375</v>
      </c>
      <c r="AH46" s="28" t="s">
        <v>90</v>
      </c>
      <c r="AI46" s="28"/>
      <c r="AJ46" s="28"/>
      <c r="AK46" s="28"/>
      <c r="AL46" s="30" t="s">
        <v>330</v>
      </c>
      <c r="AM46" s="30" t="s">
        <v>111</v>
      </c>
      <c r="AN46" s="29" t="s">
        <v>112</v>
      </c>
      <c r="AO46" s="28" t="s">
        <v>94</v>
      </c>
      <c r="AP46" s="33" t="s">
        <v>147</v>
      </c>
      <c r="AQ46" s="28"/>
      <c r="AR46" s="34" t="n">
        <v>43326</v>
      </c>
      <c r="AS46" s="28" t="n">
        <v>7</v>
      </c>
      <c r="AT46" s="28" t="n">
        <v>0</v>
      </c>
      <c r="AU46" s="28" t="n">
        <v>0</v>
      </c>
      <c r="AV46" s="28"/>
      <c r="AW46" s="28" t="s">
        <v>95</v>
      </c>
      <c r="AX46" s="28" t="s">
        <v>96</v>
      </c>
      <c r="AY46" s="28" t="n">
        <f aca="false">40-20</f>
        <v>20</v>
      </c>
      <c r="AZ46" s="28" t="n">
        <v>45</v>
      </c>
      <c r="BA46" s="45" t="n">
        <v>0.697</v>
      </c>
      <c r="BB46" s="45" t="e">
        <f aca="false">BA46*45/AT46</f>
        <v>#DIV/0!</v>
      </c>
      <c r="BC46" s="28" t="n">
        <v>51</v>
      </c>
      <c r="BD46" s="34" t="n">
        <v>43413</v>
      </c>
      <c r="BE46" s="28" t="n">
        <v>7</v>
      </c>
      <c r="BF46" s="28" t="n">
        <v>20</v>
      </c>
      <c r="BG46" s="35" t="n">
        <v>37173562.331507</v>
      </c>
      <c r="BH46" s="28" t="s">
        <v>376</v>
      </c>
      <c r="BI46" s="28" t="s">
        <v>99</v>
      </c>
      <c r="BJ46" s="28" t="s">
        <v>133</v>
      </c>
      <c r="BK46" s="34" t="n">
        <v>43440</v>
      </c>
      <c r="BL46" s="28" t="n">
        <v>3</v>
      </c>
      <c r="BM46" s="28" t="n">
        <v>18</v>
      </c>
      <c r="BN46" s="28" t="n">
        <v>10</v>
      </c>
      <c r="BO46" s="28" t="n">
        <v>15</v>
      </c>
      <c r="BP46" s="28" t="s">
        <v>100</v>
      </c>
      <c r="BQ46" s="28" t="s">
        <v>150</v>
      </c>
      <c r="BR46" s="28" t="s">
        <v>151</v>
      </c>
      <c r="BS46" s="28" t="s">
        <v>152</v>
      </c>
      <c r="BT46" s="28" t="str">
        <f aca="false">CONCATENATE(BH46,"_",BQ46)</f>
        <v>15-11_1-1</v>
      </c>
      <c r="BU46" s="35" t="n">
        <v>26169952408.5566</v>
      </c>
      <c r="BV46" s="27" t="s">
        <v>104</v>
      </c>
      <c r="BW46" s="35" t="n">
        <v>39254928612.8349</v>
      </c>
      <c r="BX46" s="28"/>
    </row>
    <row r="47" customFormat="false" ht="13.8" hidden="false" customHeight="false" outlineLevel="0" collapsed="false">
      <c r="A47" s="25" t="n">
        <v>945220</v>
      </c>
      <c r="B47" s="26"/>
      <c r="C47" s="27" t="n">
        <v>1</v>
      </c>
      <c r="D47" s="28" t="s">
        <v>377</v>
      </c>
      <c r="E47" s="28" t="str">
        <f aca="false">CONCATENATE("Rt",REPT("0",3-(LEN(D47)-FIND("R",D47))),RIGHT(D47,LEN(D47)-FIND("R",D47)))</f>
        <v>Rt038</v>
      </c>
      <c r="F47" s="28" t="s">
        <v>77</v>
      </c>
      <c r="G47" s="27" t="s">
        <v>78</v>
      </c>
      <c r="H47" s="28" t="s">
        <v>78</v>
      </c>
      <c r="I47" s="28" t="s">
        <v>78</v>
      </c>
      <c r="J47" s="27" t="s">
        <v>78</v>
      </c>
      <c r="K47" s="28"/>
      <c r="L47" s="27" t="s">
        <v>79</v>
      </c>
      <c r="M47" s="27" t="s">
        <v>80</v>
      </c>
      <c r="N47" s="28"/>
      <c r="O47" s="28" t="s">
        <v>81</v>
      </c>
      <c r="P47" s="29"/>
      <c r="Q47" s="30"/>
      <c r="R47" s="36" t="n">
        <v>1994</v>
      </c>
      <c r="S47" s="42" t="n">
        <v>8</v>
      </c>
      <c r="T47" s="42" t="n">
        <v>20</v>
      </c>
      <c r="U47" s="30" t="s">
        <v>82</v>
      </c>
      <c r="V47" s="28"/>
      <c r="W47" s="30"/>
      <c r="X47" s="30"/>
      <c r="Y47" s="30"/>
      <c r="Z47" s="28"/>
      <c r="AA47" s="28"/>
      <c r="AB47" s="30" t="s">
        <v>367</v>
      </c>
      <c r="AC47" s="28"/>
      <c r="AD47" s="28"/>
      <c r="AE47" s="30" t="s">
        <v>368</v>
      </c>
      <c r="AF47" s="26" t="s">
        <v>378</v>
      </c>
      <c r="AG47" s="26"/>
      <c r="AH47" s="28" t="s">
        <v>90</v>
      </c>
      <c r="AI47" s="28"/>
      <c r="AJ47" s="28"/>
      <c r="AK47" s="28"/>
      <c r="AL47" s="30" t="s">
        <v>330</v>
      </c>
      <c r="AM47" s="30" t="s">
        <v>111</v>
      </c>
      <c r="AN47" s="29" t="s">
        <v>93</v>
      </c>
      <c r="AO47" s="28" t="s">
        <v>94</v>
      </c>
      <c r="AP47" s="33" t="n">
        <v>0.007</v>
      </c>
      <c r="AQ47" s="26"/>
      <c r="AR47" s="34" t="n">
        <v>43384</v>
      </c>
      <c r="AS47" s="28" t="n">
        <v>12</v>
      </c>
      <c r="AT47" s="28" t="n">
        <v>8</v>
      </c>
      <c r="AU47" s="28" t="n">
        <v>0</v>
      </c>
      <c r="AV47" s="28"/>
      <c r="AW47" s="28" t="s">
        <v>95</v>
      </c>
      <c r="AX47" s="28" t="s">
        <v>96</v>
      </c>
      <c r="AY47" s="28" t="n">
        <f aca="false">45-2.5-20</f>
        <v>22.5</v>
      </c>
      <c r="AZ47" s="28" t="n">
        <v>45</v>
      </c>
      <c r="BA47" s="28" t="n">
        <v>4.07</v>
      </c>
      <c r="BB47" s="28" t="n">
        <f aca="false">BA47*45/AT47</f>
        <v>22.89375</v>
      </c>
      <c r="BC47" s="28" t="n">
        <v>154</v>
      </c>
      <c r="BD47" s="34" t="n">
        <v>43430</v>
      </c>
      <c r="BE47" s="28" t="n">
        <v>10</v>
      </c>
      <c r="BF47" s="28" t="n">
        <v>20</v>
      </c>
      <c r="BG47" s="35" t="n">
        <v>131302152.693878</v>
      </c>
      <c r="BH47" s="28" t="s">
        <v>379</v>
      </c>
      <c r="BI47" s="28" t="s">
        <v>149</v>
      </c>
      <c r="BJ47" s="28" t="s">
        <v>162</v>
      </c>
      <c r="BK47" s="34" t="n">
        <v>43443</v>
      </c>
      <c r="BL47" s="28" t="n">
        <v>4</v>
      </c>
      <c r="BM47" s="28" t="n">
        <v>18</v>
      </c>
      <c r="BN47" s="28" t="n">
        <v>10</v>
      </c>
      <c r="BO47" s="28" t="n">
        <v>15</v>
      </c>
      <c r="BP47" s="28" t="s">
        <v>100</v>
      </c>
      <c r="BQ47" s="28" t="s">
        <v>101</v>
      </c>
      <c r="BR47" s="28" t="s">
        <v>102</v>
      </c>
      <c r="BS47" s="28" t="s">
        <v>103</v>
      </c>
      <c r="BT47" s="28" t="str">
        <f aca="false">CONCATENATE(BH47,"_",BQ47)</f>
        <v>2-6_8-8</v>
      </c>
      <c r="BU47" s="35" t="n">
        <v>55173930496.6382</v>
      </c>
      <c r="BV47" s="27" t="s">
        <v>104</v>
      </c>
      <c r="BW47" s="35" t="n">
        <v>82760895744.9573</v>
      </c>
      <c r="BX47" s="28"/>
    </row>
    <row r="48" customFormat="false" ht="13.8" hidden="false" customHeight="false" outlineLevel="0" collapsed="false">
      <c r="A48" s="25" t="n">
        <v>945222</v>
      </c>
      <c r="B48" s="26"/>
      <c r="C48" s="27" t="n">
        <v>1</v>
      </c>
      <c r="D48" s="28" t="s">
        <v>380</v>
      </c>
      <c r="E48" s="28" t="str">
        <f aca="false">CONCATENATE("Rt",REPT("0",3-(LEN(D48)-FIND("R",D48))),RIGHT(D48,LEN(D48)-FIND("R",D48)))</f>
        <v>Rt047</v>
      </c>
      <c r="F48" s="28" t="s">
        <v>77</v>
      </c>
      <c r="G48" s="27" t="s">
        <v>78</v>
      </c>
      <c r="H48" s="28" t="s">
        <v>78</v>
      </c>
      <c r="I48" s="28" t="s">
        <v>78</v>
      </c>
      <c r="J48" s="27" t="s">
        <v>78</v>
      </c>
      <c r="K48" s="28"/>
      <c r="L48" s="27" t="s">
        <v>79</v>
      </c>
      <c r="M48" s="27" t="s">
        <v>80</v>
      </c>
      <c r="N48" s="28"/>
      <c r="O48" s="28" t="s">
        <v>81</v>
      </c>
      <c r="P48" s="29" t="s">
        <v>366</v>
      </c>
      <c r="Q48" s="30"/>
      <c r="R48" s="36" t="n">
        <v>1994</v>
      </c>
      <c r="S48" s="42" t="n">
        <v>8</v>
      </c>
      <c r="T48" s="42" t="n">
        <v>20</v>
      </c>
      <c r="U48" s="30" t="s">
        <v>236</v>
      </c>
      <c r="V48" s="28"/>
      <c r="W48" s="30"/>
      <c r="X48" s="30"/>
      <c r="Y48" s="30"/>
      <c r="Z48" s="28"/>
      <c r="AA48" s="28"/>
      <c r="AB48" s="30" t="s">
        <v>367</v>
      </c>
      <c r="AC48" s="28"/>
      <c r="AD48" s="28"/>
      <c r="AE48" s="30" t="s">
        <v>368</v>
      </c>
      <c r="AF48" s="26" t="s">
        <v>381</v>
      </c>
      <c r="AG48" s="26"/>
      <c r="AH48" s="28" t="s">
        <v>90</v>
      </c>
      <c r="AI48" s="28"/>
      <c r="AJ48" s="28"/>
      <c r="AK48" s="28"/>
      <c r="AL48" s="30" t="s">
        <v>330</v>
      </c>
      <c r="AM48" s="30" t="s">
        <v>111</v>
      </c>
      <c r="AN48" s="29" t="s">
        <v>93</v>
      </c>
      <c r="AO48" s="28" t="s">
        <v>312</v>
      </c>
      <c r="AP48" s="33" t="n">
        <v>0.007</v>
      </c>
      <c r="AQ48" s="26" t="s">
        <v>382</v>
      </c>
      <c r="AR48" s="34" t="n">
        <v>43403</v>
      </c>
      <c r="AS48" s="28" t="n">
        <v>16</v>
      </c>
      <c r="AT48" s="28" t="n">
        <v>5</v>
      </c>
      <c r="AU48" s="28" t="n">
        <v>0</v>
      </c>
      <c r="AV48" s="28"/>
      <c r="AW48" s="28" t="s">
        <v>95</v>
      </c>
      <c r="AX48" s="28" t="s">
        <v>96</v>
      </c>
      <c r="AY48" s="28" t="n">
        <f aca="false">45-2.5-20</f>
        <v>22.5</v>
      </c>
      <c r="AZ48" s="28" t="n">
        <v>45</v>
      </c>
      <c r="BA48" s="28" t="n">
        <v>1.66</v>
      </c>
      <c r="BB48" s="33" t="n">
        <f aca="false">BA48*45/AT48</f>
        <v>14.94</v>
      </c>
      <c r="BC48" s="28" t="n">
        <v>169</v>
      </c>
      <c r="BD48" s="34" t="n">
        <v>43430</v>
      </c>
      <c r="BE48" s="28" t="n">
        <v>10</v>
      </c>
      <c r="BF48" s="28" t="n">
        <v>20</v>
      </c>
      <c r="BG48" s="35" t="n">
        <v>163774976.558023</v>
      </c>
      <c r="BH48" s="28" t="s">
        <v>383</v>
      </c>
      <c r="BI48" s="28" t="s">
        <v>168</v>
      </c>
      <c r="BJ48" s="28" t="s">
        <v>118</v>
      </c>
      <c r="BK48" s="34" t="n">
        <v>43443</v>
      </c>
      <c r="BL48" s="28" t="n">
        <v>4</v>
      </c>
      <c r="BM48" s="28" t="n">
        <v>18</v>
      </c>
      <c r="BN48" s="28" t="n">
        <v>10</v>
      </c>
      <c r="BO48" s="28" t="n">
        <v>15</v>
      </c>
      <c r="BP48" s="28" t="s">
        <v>100</v>
      </c>
      <c r="BQ48" s="28" t="s">
        <v>101</v>
      </c>
      <c r="BR48" s="28" t="s">
        <v>102</v>
      </c>
      <c r="BS48" s="28" t="s">
        <v>103</v>
      </c>
      <c r="BT48" s="28" t="str">
        <f aca="false">CONCATENATE(BH48,"_",BQ48)</f>
        <v>4-7_8-8</v>
      </c>
      <c r="BU48" s="35" t="n">
        <v>113960947944.8</v>
      </c>
      <c r="BV48" s="27" t="s">
        <v>104</v>
      </c>
      <c r="BW48" s="35" t="n">
        <v>170941421917.2</v>
      </c>
      <c r="BX48" s="28"/>
    </row>
    <row r="49" customFormat="false" ht="13.8" hidden="false" customHeight="false" outlineLevel="0" collapsed="false">
      <c r="A49" s="25" t="n">
        <v>945223</v>
      </c>
      <c r="B49" s="26"/>
      <c r="C49" s="27" t="n">
        <v>1</v>
      </c>
      <c r="D49" s="28" t="s">
        <v>384</v>
      </c>
      <c r="E49" s="28" t="str">
        <f aca="false">CONCATENATE("Rt",REPT("0",3-(LEN(D49)-FIND("R",D49))),RIGHT(D49,LEN(D49)-FIND("R",D49)))</f>
        <v>Rt012</v>
      </c>
      <c r="F49" s="28" t="s">
        <v>77</v>
      </c>
      <c r="G49" s="27" t="s">
        <v>78</v>
      </c>
      <c r="H49" s="28" t="s">
        <v>78</v>
      </c>
      <c r="I49" s="28" t="s">
        <v>78</v>
      </c>
      <c r="J49" s="27" t="s">
        <v>78</v>
      </c>
      <c r="K49" s="28"/>
      <c r="L49" s="27" t="s">
        <v>79</v>
      </c>
      <c r="M49" s="27" t="s">
        <v>80</v>
      </c>
      <c r="N49" s="28"/>
      <c r="O49" s="28" t="s">
        <v>81</v>
      </c>
      <c r="P49" s="29" t="s">
        <v>385</v>
      </c>
      <c r="Q49" s="30"/>
      <c r="R49" s="36" t="n">
        <v>1994</v>
      </c>
      <c r="S49" s="42" t="n">
        <v>7</v>
      </c>
      <c r="T49" s="42" t="n">
        <v>11</v>
      </c>
      <c r="U49" s="30" t="s">
        <v>236</v>
      </c>
      <c r="V49" s="28"/>
      <c r="W49" s="30" t="s">
        <v>386</v>
      </c>
      <c r="X49" s="30" t="s">
        <v>387</v>
      </c>
      <c r="Y49" s="30" t="s">
        <v>388</v>
      </c>
      <c r="Z49" s="28"/>
      <c r="AA49" s="28"/>
      <c r="AB49" s="30" t="s">
        <v>367</v>
      </c>
      <c r="AC49" s="28"/>
      <c r="AD49" s="28"/>
      <c r="AE49" s="30" t="s">
        <v>368</v>
      </c>
      <c r="AF49" s="26" t="s">
        <v>389</v>
      </c>
      <c r="AG49" s="26" t="s">
        <v>390</v>
      </c>
      <c r="AH49" s="28" t="s">
        <v>90</v>
      </c>
      <c r="AI49" s="28"/>
      <c r="AJ49" s="28"/>
      <c r="AK49" s="28"/>
      <c r="AL49" s="30" t="s">
        <v>330</v>
      </c>
      <c r="AM49" s="30" t="s">
        <v>111</v>
      </c>
      <c r="AN49" s="29" t="s">
        <v>93</v>
      </c>
      <c r="AO49" s="28" t="s">
        <v>94</v>
      </c>
      <c r="AP49" s="33" t="n">
        <v>0.014</v>
      </c>
      <c r="AQ49" s="26"/>
      <c r="AR49" s="34" t="n">
        <v>43187</v>
      </c>
      <c r="AS49" s="28" t="n">
        <v>6</v>
      </c>
      <c r="AT49" s="28" t="n">
        <v>11</v>
      </c>
      <c r="AU49" s="28" t="n">
        <v>3</v>
      </c>
      <c r="AV49" s="28"/>
      <c r="AW49" s="28" t="s">
        <v>95</v>
      </c>
      <c r="AX49" s="28" t="s">
        <v>96</v>
      </c>
      <c r="AY49" s="28" t="n">
        <f aca="false">45-4-20</f>
        <v>21</v>
      </c>
      <c r="AZ49" s="28" t="n">
        <v>45</v>
      </c>
      <c r="BA49" s="45" t="n">
        <v>5.4</v>
      </c>
      <c r="BB49" s="45" t="n">
        <f aca="false">BA49*45/AT49</f>
        <v>22.0909090909091</v>
      </c>
      <c r="BC49" s="28" t="s">
        <v>253</v>
      </c>
      <c r="BD49" s="34" t="n">
        <v>43215</v>
      </c>
      <c r="BE49" s="28" t="n">
        <v>4</v>
      </c>
      <c r="BF49" s="28" t="n">
        <v>20</v>
      </c>
      <c r="BG49" s="35" t="n">
        <v>4571041.64615289</v>
      </c>
      <c r="BH49" s="28" t="s">
        <v>101</v>
      </c>
      <c r="BI49" s="28" t="s">
        <v>141</v>
      </c>
      <c r="BJ49" s="28" t="s">
        <v>141</v>
      </c>
      <c r="BK49" s="34" t="n">
        <v>43437</v>
      </c>
      <c r="BL49" s="28" t="n">
        <v>1</v>
      </c>
      <c r="BM49" s="28" t="n">
        <v>18</v>
      </c>
      <c r="BN49" s="28" t="n">
        <v>10</v>
      </c>
      <c r="BO49" s="28" t="n">
        <v>15</v>
      </c>
      <c r="BP49" s="28" t="s">
        <v>272</v>
      </c>
      <c r="BQ49" s="28" t="s">
        <v>271</v>
      </c>
      <c r="BR49" s="28" t="s">
        <v>391</v>
      </c>
      <c r="BS49" s="28" t="s">
        <v>392</v>
      </c>
      <c r="BT49" s="28" t="str">
        <f aca="false">CONCATENATE(BH49,"_",BQ49)</f>
        <v>8-8_4-4</v>
      </c>
      <c r="BU49" s="35" t="n">
        <v>16382848300.5569</v>
      </c>
      <c r="BV49" s="27" t="s">
        <v>104</v>
      </c>
      <c r="BW49" s="35" t="n">
        <v>24574272450.8353</v>
      </c>
      <c r="BX49" s="28"/>
    </row>
    <row r="50" customFormat="false" ht="13.8" hidden="false" customHeight="false" outlineLevel="0" collapsed="false">
      <c r="A50" s="25" t="n">
        <v>614708</v>
      </c>
      <c r="B50" s="26"/>
      <c r="C50" s="27" t="n">
        <v>1</v>
      </c>
      <c r="D50" s="28" t="s">
        <v>393</v>
      </c>
      <c r="E50" s="28"/>
      <c r="F50" s="35"/>
      <c r="G50" s="27" t="s">
        <v>78</v>
      </c>
      <c r="H50" s="28" t="s">
        <v>78</v>
      </c>
      <c r="I50" s="28" t="s">
        <v>78</v>
      </c>
      <c r="J50" s="28"/>
      <c r="K50" s="28"/>
      <c r="L50" s="27" t="s">
        <v>79</v>
      </c>
      <c r="M50" s="27" t="s">
        <v>80</v>
      </c>
      <c r="N50" s="28"/>
      <c r="O50" s="28" t="s">
        <v>81</v>
      </c>
      <c r="P50" s="29"/>
      <c r="Q50" s="30"/>
      <c r="R50" s="36" t="n">
        <v>1931</v>
      </c>
      <c r="S50" s="37"/>
      <c r="T50" s="37"/>
      <c r="U50" s="30" t="s">
        <v>236</v>
      </c>
      <c r="V50" s="28"/>
      <c r="W50" s="30"/>
      <c r="X50" s="30"/>
      <c r="Y50" s="30"/>
      <c r="Z50" s="26" t="s">
        <v>394</v>
      </c>
      <c r="AA50" s="28"/>
      <c r="AB50" s="30" t="s">
        <v>395</v>
      </c>
      <c r="AC50" s="28"/>
      <c r="AD50" s="28"/>
      <c r="AE50" s="28"/>
      <c r="AF50" s="26" t="s">
        <v>396</v>
      </c>
      <c r="AG50" s="26" t="s">
        <v>397</v>
      </c>
      <c r="AH50" s="28" t="s">
        <v>90</v>
      </c>
      <c r="AI50" s="28"/>
      <c r="AJ50" s="28"/>
      <c r="AK50" s="28"/>
      <c r="AL50" s="30" t="s">
        <v>330</v>
      </c>
      <c r="AM50" s="30" t="s">
        <v>111</v>
      </c>
      <c r="AN50" s="29" t="s">
        <v>93</v>
      </c>
      <c r="AO50" s="28" t="s">
        <v>94</v>
      </c>
      <c r="AP50" s="33" t="n">
        <v>0.028</v>
      </c>
      <c r="AQ50" s="26"/>
      <c r="AR50" s="34" t="n">
        <v>42982</v>
      </c>
      <c r="AS50" s="28" t="n">
        <v>1</v>
      </c>
      <c r="AT50" s="28" t="n">
        <v>18</v>
      </c>
      <c r="AU50" s="28" t="n">
        <v>10</v>
      </c>
      <c r="AV50" s="52"/>
      <c r="AW50" s="28" t="s">
        <v>114</v>
      </c>
      <c r="AX50" s="28" t="s">
        <v>115</v>
      </c>
      <c r="AY50" s="28" t="n">
        <f aca="false">45-20-3</f>
        <v>22</v>
      </c>
      <c r="AZ50" s="28" t="n">
        <v>45</v>
      </c>
      <c r="BA50" s="28"/>
      <c r="BB50" s="28"/>
      <c r="BC50" s="28" t="s">
        <v>253</v>
      </c>
      <c r="BD50" s="34" t="n">
        <v>42985</v>
      </c>
      <c r="BE50" s="38" t="n">
        <v>1</v>
      </c>
      <c r="BF50" s="28" t="s">
        <v>116</v>
      </c>
      <c r="BG50" s="35" t="n">
        <v>407200</v>
      </c>
      <c r="BH50" s="28" t="s">
        <v>101</v>
      </c>
      <c r="BI50" s="28" t="s">
        <v>141</v>
      </c>
      <c r="BJ50" s="28" t="s">
        <v>141</v>
      </c>
      <c r="BK50" s="34" t="n">
        <v>43209</v>
      </c>
      <c r="BL50" s="27" t="n">
        <v>1</v>
      </c>
      <c r="BM50" s="28" t="s">
        <v>119</v>
      </c>
      <c r="BN50" s="28" t="n">
        <v>12</v>
      </c>
      <c r="BO50" s="28" t="s">
        <v>120</v>
      </c>
      <c r="BP50" s="28"/>
      <c r="BQ50" s="28" t="s">
        <v>271</v>
      </c>
      <c r="BR50" s="40" t="s">
        <v>398</v>
      </c>
      <c r="BS50" s="40" t="s">
        <v>392</v>
      </c>
      <c r="BT50" s="28" t="str">
        <f aca="false">CONCATENATE(BH50,",",BQ50)</f>
        <v>8-8,4-4</v>
      </c>
      <c r="BU50" s="35" t="n">
        <v>18860000000</v>
      </c>
      <c r="BV50" s="28"/>
      <c r="BW50" s="28"/>
      <c r="BX50" s="28"/>
    </row>
    <row r="51" customFormat="false" ht="13.8" hidden="false" customHeight="false" outlineLevel="0" collapsed="false">
      <c r="A51" s="27" t="n">
        <v>588375</v>
      </c>
      <c r="B51" s="53" t="s">
        <v>399</v>
      </c>
      <c r="C51" s="53" t="n">
        <v>3</v>
      </c>
      <c r="D51" s="28" t="s">
        <v>400</v>
      </c>
      <c r="E51" s="28" t="s">
        <v>401</v>
      </c>
      <c r="F51" s="35" t="s">
        <v>402</v>
      </c>
      <c r="G51" s="27" t="s">
        <v>78</v>
      </c>
      <c r="H51" s="28" t="s">
        <v>78</v>
      </c>
      <c r="I51" s="28" t="s">
        <v>78</v>
      </c>
      <c r="J51" s="27" t="s">
        <v>78</v>
      </c>
      <c r="K51" s="27" t="s">
        <v>403</v>
      </c>
      <c r="L51" s="27" t="s">
        <v>404</v>
      </c>
      <c r="M51" s="27" t="s">
        <v>405</v>
      </c>
      <c r="N51" s="27"/>
      <c r="O51" s="27" t="s">
        <v>81</v>
      </c>
      <c r="P51" s="27"/>
      <c r="Q51" s="28"/>
      <c r="R51" s="31" t="n">
        <v>1922</v>
      </c>
      <c r="S51" s="31" t="n">
        <v>6</v>
      </c>
      <c r="T51" s="31" t="n">
        <v>9</v>
      </c>
      <c r="U51" s="27" t="s">
        <v>82</v>
      </c>
      <c r="V51" s="27" t="s">
        <v>406</v>
      </c>
      <c r="W51" s="27" t="s">
        <v>407</v>
      </c>
      <c r="X51" s="27"/>
      <c r="Y51" s="27" t="s">
        <v>408</v>
      </c>
      <c r="Z51" s="27" t="s">
        <v>409</v>
      </c>
      <c r="AA51" s="27" t="s">
        <v>410</v>
      </c>
      <c r="AB51" s="27" t="s">
        <v>411</v>
      </c>
      <c r="AC51" s="27"/>
      <c r="AD51" s="27"/>
      <c r="AE51" s="27" t="s">
        <v>412</v>
      </c>
      <c r="AF51" s="26" t="s">
        <v>413</v>
      </c>
      <c r="AG51" s="26"/>
      <c r="AH51" s="27" t="s">
        <v>78</v>
      </c>
      <c r="AI51" s="28"/>
      <c r="AJ51" s="28" t="n">
        <v>1</v>
      </c>
      <c r="AK51" s="27" t="s">
        <v>414</v>
      </c>
      <c r="AL51" s="28"/>
      <c r="AM51" s="28"/>
      <c r="AN51" s="29" t="s">
        <v>93</v>
      </c>
      <c r="AO51" s="28" t="s">
        <v>415</v>
      </c>
      <c r="AP51" s="54" t="n">
        <v>0.014</v>
      </c>
      <c r="AQ51" s="52" t="s">
        <v>416</v>
      </c>
      <c r="AR51" s="34" t="n">
        <v>43151</v>
      </c>
      <c r="AS51" s="28" t="n">
        <v>3</v>
      </c>
      <c r="AT51" s="28" t="n">
        <v>10</v>
      </c>
      <c r="AU51" s="28" t="n">
        <v>4</v>
      </c>
      <c r="AV51" s="28"/>
      <c r="AW51" s="28" t="s">
        <v>114</v>
      </c>
      <c r="AX51" s="28" t="s">
        <v>96</v>
      </c>
      <c r="AY51" s="28" t="n">
        <f aca="false">45-35</f>
        <v>10</v>
      </c>
      <c r="AZ51" s="28" t="n">
        <f aca="false">45-35</f>
        <v>10</v>
      </c>
      <c r="BA51" s="45" t="n">
        <v>0.79</v>
      </c>
      <c r="BB51" s="45" t="n">
        <f aca="false">BA51*45/AT51</f>
        <v>3.555</v>
      </c>
      <c r="BC51" s="28" t="s">
        <v>417</v>
      </c>
      <c r="BD51" s="34" t="n">
        <v>43160</v>
      </c>
      <c r="BE51" s="38" t="n">
        <v>3</v>
      </c>
      <c r="BF51" s="28" t="s">
        <v>224</v>
      </c>
      <c r="BG51" s="35" t="n">
        <v>1106500</v>
      </c>
      <c r="BH51" s="28" t="s">
        <v>259</v>
      </c>
      <c r="BI51" s="39" t="s">
        <v>178</v>
      </c>
      <c r="BJ51" s="39" t="s">
        <v>178</v>
      </c>
      <c r="BK51" s="34" t="n">
        <v>43215</v>
      </c>
      <c r="BL51" s="27" t="n">
        <v>2</v>
      </c>
      <c r="BM51" s="28" t="s">
        <v>119</v>
      </c>
      <c r="BN51" s="28" t="n">
        <v>12</v>
      </c>
      <c r="BO51" s="28" t="s">
        <v>120</v>
      </c>
      <c r="BP51" s="28"/>
      <c r="BQ51" s="28" t="s">
        <v>418</v>
      </c>
      <c r="BR51" s="40" t="s">
        <v>225</v>
      </c>
      <c r="BS51" s="40" t="s">
        <v>183</v>
      </c>
      <c r="BT51" s="28" t="str">
        <f aca="false">CONCATENATE(BH51,",",BQ51)</f>
        <v>3-3,9-2</v>
      </c>
      <c r="BU51" s="35" t="n">
        <v>11250500000</v>
      </c>
      <c r="BV51" s="28" t="s">
        <v>124</v>
      </c>
      <c r="BW51" s="35" t="n">
        <v>56252500000</v>
      </c>
      <c r="BX51" s="28"/>
    </row>
    <row r="52" customFormat="false" ht="13.8" hidden="false" customHeight="false" outlineLevel="0" collapsed="false">
      <c r="A52" s="27" t="n">
        <v>580031</v>
      </c>
      <c r="B52" s="38" t="s">
        <v>419</v>
      </c>
      <c r="C52" s="38" t="n">
        <v>2</v>
      </c>
      <c r="D52" s="28" t="s">
        <v>420</v>
      </c>
      <c r="E52" s="28" t="s">
        <v>421</v>
      </c>
      <c r="F52" s="35" t="s">
        <v>402</v>
      </c>
      <c r="G52" s="27" t="s">
        <v>78</v>
      </c>
      <c r="H52" s="28" t="s">
        <v>78</v>
      </c>
      <c r="I52" s="28" t="s">
        <v>78</v>
      </c>
      <c r="J52" s="27" t="s">
        <v>78</v>
      </c>
      <c r="K52" s="27" t="s">
        <v>403</v>
      </c>
      <c r="L52" s="27" t="s">
        <v>404</v>
      </c>
      <c r="M52" s="27" t="s">
        <v>405</v>
      </c>
      <c r="N52" s="27"/>
      <c r="O52" s="27" t="s">
        <v>81</v>
      </c>
      <c r="P52" s="27"/>
      <c r="Q52" s="28"/>
      <c r="R52" s="31" t="n">
        <v>1942</v>
      </c>
      <c r="S52" s="31" t="n">
        <v>11</v>
      </c>
      <c r="T52" s="31" t="n">
        <v>4</v>
      </c>
      <c r="U52" s="27" t="s">
        <v>82</v>
      </c>
      <c r="V52" s="27" t="s">
        <v>406</v>
      </c>
      <c r="W52" s="27" t="s">
        <v>83</v>
      </c>
      <c r="X52" s="27" t="s">
        <v>422</v>
      </c>
      <c r="Y52" s="27" t="s">
        <v>423</v>
      </c>
      <c r="Z52" s="27" t="s">
        <v>424</v>
      </c>
      <c r="AA52" s="27" t="s">
        <v>425</v>
      </c>
      <c r="AB52" s="27" t="s">
        <v>426</v>
      </c>
      <c r="AC52" s="27"/>
      <c r="AD52" s="27"/>
      <c r="AE52" s="27" t="s">
        <v>412</v>
      </c>
      <c r="AF52" s="28"/>
      <c r="AG52" s="28"/>
      <c r="AH52" s="27" t="s">
        <v>78</v>
      </c>
      <c r="AI52" s="28"/>
      <c r="AJ52" s="28" t="n">
        <v>1</v>
      </c>
      <c r="AK52" s="27" t="s">
        <v>414</v>
      </c>
      <c r="AL52" s="28"/>
      <c r="AM52" s="28"/>
      <c r="AN52" s="29" t="s">
        <v>427</v>
      </c>
      <c r="AO52" s="28" t="s">
        <v>94</v>
      </c>
      <c r="AP52" s="54" t="n">
        <v>0.013</v>
      </c>
      <c r="AQ52" s="28" t="s">
        <v>428</v>
      </c>
      <c r="AR52" s="34" t="n">
        <v>43182</v>
      </c>
      <c r="AS52" s="28" t="n">
        <v>5</v>
      </c>
      <c r="AT52" s="28" t="n">
        <v>9</v>
      </c>
      <c r="AU52" s="28" t="n">
        <v>4</v>
      </c>
      <c r="AV52" s="28"/>
      <c r="AW52" s="28" t="s">
        <v>95</v>
      </c>
      <c r="AX52" s="28" t="s">
        <v>96</v>
      </c>
      <c r="AY52" s="28" t="n">
        <f aca="false">45-4-20</f>
        <v>21</v>
      </c>
      <c r="AZ52" s="28" t="n">
        <v>45</v>
      </c>
      <c r="BA52" s="45" t="n">
        <v>8.62</v>
      </c>
      <c r="BB52" s="45" t="n">
        <f aca="false">BA52*45/AT52</f>
        <v>43.1</v>
      </c>
      <c r="BC52" s="28" t="s">
        <v>420</v>
      </c>
      <c r="BD52" s="34" t="n">
        <v>43215</v>
      </c>
      <c r="BE52" s="38" t="n">
        <v>4</v>
      </c>
      <c r="BF52" s="28" t="s">
        <v>116</v>
      </c>
      <c r="BG52" s="35" t="n">
        <v>3655057.47126857</v>
      </c>
      <c r="BH52" s="28" t="s">
        <v>192</v>
      </c>
      <c r="BI52" s="39" t="s">
        <v>162</v>
      </c>
      <c r="BJ52" s="39" t="s">
        <v>162</v>
      </c>
      <c r="BK52" s="34" t="n">
        <v>43220</v>
      </c>
      <c r="BL52" s="27" t="n">
        <v>3</v>
      </c>
      <c r="BM52" s="28" t="s">
        <v>205</v>
      </c>
      <c r="BN52" s="28" t="n">
        <v>12</v>
      </c>
      <c r="BO52" s="28" t="s">
        <v>120</v>
      </c>
      <c r="BP52" s="28"/>
      <c r="BQ52" s="28" t="s">
        <v>429</v>
      </c>
      <c r="BR52" s="40" t="s">
        <v>225</v>
      </c>
      <c r="BS52" s="40" t="s">
        <v>260</v>
      </c>
      <c r="BT52" s="28" t="str">
        <f aca="false">CONCATENATE(BH52,",",BQ52)</f>
        <v>6-6,9-3</v>
      </c>
      <c r="BU52" s="35" t="n">
        <v>48520000000</v>
      </c>
      <c r="BV52" s="28" t="s">
        <v>124</v>
      </c>
      <c r="BW52" s="35" t="n">
        <v>242600000000</v>
      </c>
      <c r="BX52" s="28"/>
    </row>
    <row r="53" customFormat="false" ht="13.8" hidden="false" customHeight="false" outlineLevel="0" collapsed="false">
      <c r="A53" s="27" t="n">
        <v>588377</v>
      </c>
      <c r="B53" s="53"/>
      <c r="C53" s="53" t="n">
        <v>1</v>
      </c>
      <c r="D53" s="28" t="s">
        <v>430</v>
      </c>
      <c r="E53" s="28" t="s">
        <v>431</v>
      </c>
      <c r="F53" s="35" t="s">
        <v>432</v>
      </c>
      <c r="G53" s="27" t="s">
        <v>78</v>
      </c>
      <c r="H53" s="28" t="s">
        <v>78</v>
      </c>
      <c r="I53" s="28" t="s">
        <v>78</v>
      </c>
      <c r="J53" s="27" t="s">
        <v>78</v>
      </c>
      <c r="K53" s="27" t="s">
        <v>403</v>
      </c>
      <c r="L53" s="27" t="s">
        <v>404</v>
      </c>
      <c r="M53" s="27" t="s">
        <v>405</v>
      </c>
      <c r="N53" s="27"/>
      <c r="O53" s="27" t="s">
        <v>81</v>
      </c>
      <c r="P53" s="27"/>
      <c r="Q53" s="28"/>
      <c r="R53" s="31" t="n">
        <v>1922</v>
      </c>
      <c r="S53" s="31" t="n">
        <v>6</v>
      </c>
      <c r="T53" s="31" t="n">
        <v>9</v>
      </c>
      <c r="U53" s="27" t="s">
        <v>82</v>
      </c>
      <c r="V53" s="27" t="s">
        <v>406</v>
      </c>
      <c r="W53" s="27" t="s">
        <v>407</v>
      </c>
      <c r="X53" s="27"/>
      <c r="Y53" s="27" t="s">
        <v>408</v>
      </c>
      <c r="Z53" s="27" t="s">
        <v>409</v>
      </c>
      <c r="AA53" s="27" t="s">
        <v>433</v>
      </c>
      <c r="AB53" s="27" t="s">
        <v>411</v>
      </c>
      <c r="AC53" s="27"/>
      <c r="AD53" s="27"/>
      <c r="AE53" s="27" t="s">
        <v>412</v>
      </c>
      <c r="AF53" s="26" t="s">
        <v>434</v>
      </c>
      <c r="AG53" s="26"/>
      <c r="AH53" s="28"/>
      <c r="AI53" s="28"/>
      <c r="AJ53" s="28" t="n">
        <v>0</v>
      </c>
      <c r="AK53" s="27" t="s">
        <v>435</v>
      </c>
      <c r="AL53" s="28"/>
      <c r="AM53" s="28"/>
      <c r="AN53" s="29" t="s">
        <v>93</v>
      </c>
      <c r="AO53" s="28" t="s">
        <v>415</v>
      </c>
      <c r="AP53" s="54" t="n">
        <v>0.025</v>
      </c>
      <c r="AQ53" s="52"/>
      <c r="AR53" s="34" t="n">
        <v>42982</v>
      </c>
      <c r="AS53" s="28" t="n">
        <v>1</v>
      </c>
      <c r="AT53" s="28" t="n">
        <v>21</v>
      </c>
      <c r="AU53" s="28" t="n">
        <v>4</v>
      </c>
      <c r="AV53" s="52"/>
      <c r="AW53" s="28" t="s">
        <v>114</v>
      </c>
      <c r="AX53" s="28" t="s">
        <v>115</v>
      </c>
      <c r="AY53" s="28" t="n">
        <f aca="false">45-20-3</f>
        <v>22</v>
      </c>
      <c r="AZ53" s="28" t="n">
        <v>45</v>
      </c>
      <c r="BA53" s="28"/>
      <c r="BB53" s="28"/>
      <c r="BC53" s="28" t="s">
        <v>430</v>
      </c>
      <c r="BD53" s="34" t="n">
        <v>42985</v>
      </c>
      <c r="BE53" s="38" t="n">
        <v>1</v>
      </c>
      <c r="BF53" s="28" t="s">
        <v>116</v>
      </c>
      <c r="BG53" s="35" t="n">
        <v>2328000</v>
      </c>
      <c r="BH53" s="28" t="s">
        <v>364</v>
      </c>
      <c r="BI53" s="28" t="s">
        <v>142</v>
      </c>
      <c r="BJ53" s="28" t="s">
        <v>142</v>
      </c>
      <c r="BK53" s="34" t="n">
        <v>43209</v>
      </c>
      <c r="BL53" s="27" t="n">
        <v>1</v>
      </c>
      <c r="BM53" s="28" t="s">
        <v>119</v>
      </c>
      <c r="BN53" s="28" t="n">
        <v>12</v>
      </c>
      <c r="BO53" s="28" t="s">
        <v>120</v>
      </c>
      <c r="BP53" s="28"/>
      <c r="BQ53" s="28" t="s">
        <v>192</v>
      </c>
      <c r="BR53" s="40" t="s">
        <v>279</v>
      </c>
      <c r="BS53" s="40" t="s">
        <v>208</v>
      </c>
      <c r="BT53" s="28" t="str">
        <f aca="false">CONCATENATE(BH53,",",BQ53)</f>
        <v>10-10,6-6</v>
      </c>
      <c r="BU53" s="35" t="n">
        <v>39860000000</v>
      </c>
      <c r="BV53" s="28" t="s">
        <v>124</v>
      </c>
      <c r="BW53" s="35" t="n">
        <v>199300000000</v>
      </c>
      <c r="BX53" s="28"/>
    </row>
    <row r="54" customFormat="false" ht="13.8" hidden="false" customHeight="false" outlineLevel="0" collapsed="false">
      <c r="A54" s="27" t="n">
        <v>588378</v>
      </c>
      <c r="B54" s="53"/>
      <c r="C54" s="53" t="n">
        <v>1</v>
      </c>
      <c r="D54" s="28" t="s">
        <v>436</v>
      </c>
      <c r="E54" s="28" t="s">
        <v>437</v>
      </c>
      <c r="F54" s="35" t="s">
        <v>432</v>
      </c>
      <c r="G54" s="27" t="s">
        <v>78</v>
      </c>
      <c r="H54" s="28" t="s">
        <v>78</v>
      </c>
      <c r="I54" s="28" t="s">
        <v>78</v>
      </c>
      <c r="J54" s="27" t="s">
        <v>78</v>
      </c>
      <c r="K54" s="27" t="s">
        <v>403</v>
      </c>
      <c r="L54" s="27" t="s">
        <v>404</v>
      </c>
      <c r="M54" s="27" t="s">
        <v>405</v>
      </c>
      <c r="N54" s="27"/>
      <c r="O54" s="27" t="s">
        <v>81</v>
      </c>
      <c r="P54" s="27"/>
      <c r="Q54" s="28"/>
      <c r="R54" s="31" t="n">
        <v>1922</v>
      </c>
      <c r="S54" s="31" t="n">
        <v>6</v>
      </c>
      <c r="T54" s="31" t="n">
        <v>8</v>
      </c>
      <c r="U54" s="27" t="s">
        <v>82</v>
      </c>
      <c r="V54" s="27" t="s">
        <v>438</v>
      </c>
      <c r="W54" s="27" t="s">
        <v>407</v>
      </c>
      <c r="X54" s="27" t="s">
        <v>439</v>
      </c>
      <c r="Y54" s="27"/>
      <c r="Z54" s="27" t="s">
        <v>440</v>
      </c>
      <c r="AA54" s="27" t="s">
        <v>441</v>
      </c>
      <c r="AB54" s="27" t="s">
        <v>411</v>
      </c>
      <c r="AC54" s="27"/>
      <c r="AD54" s="27"/>
      <c r="AE54" s="27" t="s">
        <v>412</v>
      </c>
      <c r="AF54" s="26" t="s">
        <v>442</v>
      </c>
      <c r="AG54" s="26"/>
      <c r="AH54" s="28"/>
      <c r="AI54" s="28"/>
      <c r="AJ54" s="28" t="n">
        <v>0</v>
      </c>
      <c r="AK54" s="27" t="s">
        <v>435</v>
      </c>
      <c r="AL54" s="28"/>
      <c r="AM54" s="28"/>
      <c r="AN54" s="29" t="s">
        <v>93</v>
      </c>
      <c r="AO54" s="28" t="s">
        <v>94</v>
      </c>
      <c r="AP54" s="54" t="n">
        <v>0.012</v>
      </c>
      <c r="AQ54" s="52" t="s">
        <v>443</v>
      </c>
      <c r="AR54" s="34" t="n">
        <v>42997</v>
      </c>
      <c r="AS54" s="28" t="n">
        <v>2</v>
      </c>
      <c r="AT54" s="28" t="n">
        <v>5</v>
      </c>
      <c r="AU54" s="28" t="n">
        <v>7</v>
      </c>
      <c r="AV54" s="28"/>
      <c r="AW54" s="28" t="s">
        <v>114</v>
      </c>
      <c r="AX54" s="28" t="s">
        <v>115</v>
      </c>
      <c r="AY54" s="28" t="n">
        <f aca="false">45-20-3</f>
        <v>22</v>
      </c>
      <c r="AZ54" s="28" t="n">
        <v>45</v>
      </c>
      <c r="BA54" s="28"/>
      <c r="BB54" s="28"/>
      <c r="BC54" s="28" t="s">
        <v>436</v>
      </c>
      <c r="BD54" s="34" t="n">
        <v>42999</v>
      </c>
      <c r="BE54" s="38" t="n">
        <v>2</v>
      </c>
      <c r="BF54" s="28" t="s">
        <v>116</v>
      </c>
      <c r="BG54" s="35" t="n">
        <v>3427500</v>
      </c>
      <c r="BH54" s="28" t="s">
        <v>271</v>
      </c>
      <c r="BI54" s="39" t="s">
        <v>168</v>
      </c>
      <c r="BJ54" s="39" t="s">
        <v>168</v>
      </c>
      <c r="BK54" s="34" t="n">
        <v>43215</v>
      </c>
      <c r="BL54" s="27" t="n">
        <v>2</v>
      </c>
      <c r="BM54" s="28" t="s">
        <v>119</v>
      </c>
      <c r="BN54" s="28" t="n">
        <v>12</v>
      </c>
      <c r="BO54" s="28" t="s">
        <v>120</v>
      </c>
      <c r="BP54" s="28"/>
      <c r="BQ54" s="28" t="s">
        <v>444</v>
      </c>
      <c r="BR54" s="40" t="s">
        <v>333</v>
      </c>
      <c r="BS54" s="40" t="s">
        <v>208</v>
      </c>
      <c r="BT54" s="28" t="str">
        <f aca="false">CONCATENATE(BH54,",",BQ54)</f>
        <v>4-4,5-6</v>
      </c>
      <c r="BU54" s="41" t="n">
        <v>83660000000</v>
      </c>
      <c r="BV54" s="28" t="s">
        <v>124</v>
      </c>
      <c r="BW54" s="35" t="n">
        <v>418300000000</v>
      </c>
      <c r="BX54" s="28"/>
    </row>
    <row r="55" customFormat="false" ht="13.8" hidden="false" customHeight="false" outlineLevel="0" collapsed="false">
      <c r="A55" s="27" t="n">
        <v>583103</v>
      </c>
      <c r="B55" s="27"/>
      <c r="C55" s="27" t="n">
        <v>1</v>
      </c>
      <c r="D55" s="28" t="s">
        <v>445</v>
      </c>
      <c r="E55" s="28" t="s">
        <v>446</v>
      </c>
      <c r="F55" s="35" t="s">
        <v>432</v>
      </c>
      <c r="G55" s="27" t="s">
        <v>78</v>
      </c>
      <c r="H55" s="28" t="s">
        <v>78</v>
      </c>
      <c r="I55" s="28" t="s">
        <v>78</v>
      </c>
      <c r="J55" s="27" t="s">
        <v>78</v>
      </c>
      <c r="K55" s="27" t="s">
        <v>403</v>
      </c>
      <c r="L55" s="27" t="s">
        <v>404</v>
      </c>
      <c r="M55" s="27" t="s">
        <v>405</v>
      </c>
      <c r="N55" s="27"/>
      <c r="O55" s="27" t="s">
        <v>81</v>
      </c>
      <c r="P55" s="27"/>
      <c r="Q55" s="28"/>
      <c r="R55" s="31" t="n">
        <v>1886</v>
      </c>
      <c r="S55" s="31"/>
      <c r="T55" s="31"/>
      <c r="U55" s="27" t="s">
        <v>447</v>
      </c>
      <c r="V55" s="27" t="s">
        <v>406</v>
      </c>
      <c r="W55" s="27" t="s">
        <v>448</v>
      </c>
      <c r="X55" s="27"/>
      <c r="Y55" s="27"/>
      <c r="Z55" s="27" t="s">
        <v>449</v>
      </c>
      <c r="AA55" s="27" t="s">
        <v>450</v>
      </c>
      <c r="AB55" s="27" t="s">
        <v>451</v>
      </c>
      <c r="AC55" s="27"/>
      <c r="AD55" s="27"/>
      <c r="AE55" s="27" t="s">
        <v>412</v>
      </c>
      <c r="AF55" s="28" t="s">
        <v>452</v>
      </c>
      <c r="AG55" s="28"/>
      <c r="AH55" s="28"/>
      <c r="AI55" s="28"/>
      <c r="AJ55" s="28" t="n">
        <v>0</v>
      </c>
      <c r="AK55" s="27" t="s">
        <v>435</v>
      </c>
      <c r="AL55" s="28"/>
      <c r="AM55" s="28"/>
      <c r="AN55" s="29" t="s">
        <v>427</v>
      </c>
      <c r="AO55" s="28" t="s">
        <v>238</v>
      </c>
      <c r="AP55" s="54" t="n">
        <v>0.015</v>
      </c>
      <c r="AQ55" s="28"/>
      <c r="AR55" s="34" t="n">
        <v>43187</v>
      </c>
      <c r="AS55" s="28" t="n">
        <v>6</v>
      </c>
      <c r="AT55" s="28" t="n">
        <v>5</v>
      </c>
      <c r="AU55" s="28" t="n">
        <v>10</v>
      </c>
      <c r="AV55" s="28"/>
      <c r="AW55" s="28" t="s">
        <v>95</v>
      </c>
      <c r="AX55" s="28" t="s">
        <v>96</v>
      </c>
      <c r="AY55" s="28" t="n">
        <f aca="false">45-4-20</f>
        <v>21</v>
      </c>
      <c r="AZ55" s="28" t="n">
        <v>45</v>
      </c>
      <c r="BA55" s="45" t="n">
        <v>11.7</v>
      </c>
      <c r="BB55" s="45" t="n">
        <f aca="false">BA55*45/AT55</f>
        <v>105.3</v>
      </c>
      <c r="BC55" s="28" t="s">
        <v>445</v>
      </c>
      <c r="BD55" s="34" t="n">
        <v>43215</v>
      </c>
      <c r="BE55" s="38" t="n">
        <v>4</v>
      </c>
      <c r="BF55" s="28" t="s">
        <v>116</v>
      </c>
      <c r="BG55" s="35" t="n">
        <v>2895684.70830111</v>
      </c>
      <c r="BH55" s="28" t="s">
        <v>453</v>
      </c>
      <c r="BI55" s="39" t="s">
        <v>134</v>
      </c>
      <c r="BJ55" s="39" t="s">
        <v>134</v>
      </c>
      <c r="BK55" s="34" t="n">
        <v>43220</v>
      </c>
      <c r="BL55" s="27" t="n">
        <v>3</v>
      </c>
      <c r="BM55" s="28" t="s">
        <v>205</v>
      </c>
      <c r="BN55" s="28" t="n">
        <v>12</v>
      </c>
      <c r="BO55" s="28" t="s">
        <v>120</v>
      </c>
      <c r="BP55" s="28"/>
      <c r="BQ55" s="28" t="s">
        <v>300</v>
      </c>
      <c r="BR55" s="40" t="s">
        <v>122</v>
      </c>
      <c r="BS55" s="40" t="s">
        <v>260</v>
      </c>
      <c r="BT55" s="28" t="str">
        <f aca="false">CONCATENATE(BH55,",",BQ55)</f>
        <v>13-13,8-3</v>
      </c>
      <c r="BU55" s="35" t="n">
        <v>10372500000</v>
      </c>
      <c r="BV55" s="28" t="s">
        <v>124</v>
      </c>
      <c r="BW55" s="35" t="n">
        <v>51862500000</v>
      </c>
      <c r="BX55" s="28"/>
    </row>
    <row r="56" customFormat="false" ht="13.8" hidden="false" customHeight="false" outlineLevel="0" collapsed="false">
      <c r="A56" s="27" t="n">
        <v>583083</v>
      </c>
      <c r="B56" s="27"/>
      <c r="C56" s="27" t="n">
        <v>1</v>
      </c>
      <c r="D56" s="28" t="s">
        <v>454</v>
      </c>
      <c r="E56" s="28" t="s">
        <v>455</v>
      </c>
      <c r="F56" s="35" t="s">
        <v>432</v>
      </c>
      <c r="G56" s="27" t="s">
        <v>78</v>
      </c>
      <c r="H56" s="28" t="s">
        <v>78</v>
      </c>
      <c r="I56" s="28" t="s">
        <v>78</v>
      </c>
      <c r="J56" s="27" t="s">
        <v>78</v>
      </c>
      <c r="K56" s="27" t="s">
        <v>403</v>
      </c>
      <c r="L56" s="27" t="s">
        <v>404</v>
      </c>
      <c r="M56" s="27" t="s">
        <v>405</v>
      </c>
      <c r="N56" s="27"/>
      <c r="O56" s="27" t="s">
        <v>81</v>
      </c>
      <c r="P56" s="27"/>
      <c r="Q56" s="28"/>
      <c r="R56" s="31" t="n">
        <v>1864</v>
      </c>
      <c r="S56" s="31"/>
      <c r="T56" s="31"/>
      <c r="U56" s="27" t="s">
        <v>447</v>
      </c>
      <c r="V56" s="27" t="s">
        <v>406</v>
      </c>
      <c r="W56" s="27" t="s">
        <v>83</v>
      </c>
      <c r="X56" s="27" t="s">
        <v>456</v>
      </c>
      <c r="Y56" s="27"/>
      <c r="Z56" s="27" t="s">
        <v>456</v>
      </c>
      <c r="AA56" s="27" t="s">
        <v>457</v>
      </c>
      <c r="AB56" s="27" t="s">
        <v>458</v>
      </c>
      <c r="AC56" s="27"/>
      <c r="AD56" s="27"/>
      <c r="AE56" s="27" t="s">
        <v>412</v>
      </c>
      <c r="AF56" s="28"/>
      <c r="AG56" s="28"/>
      <c r="AH56" s="28"/>
      <c r="AI56" s="28" t="s">
        <v>459</v>
      </c>
      <c r="AJ56" s="28" t="n">
        <v>0</v>
      </c>
      <c r="AK56" s="27" t="s">
        <v>435</v>
      </c>
      <c r="AL56" s="28"/>
      <c r="AM56" s="28"/>
      <c r="AN56" s="29" t="s">
        <v>427</v>
      </c>
      <c r="AO56" s="28" t="s">
        <v>460</v>
      </c>
      <c r="AP56" s="54" t="n">
        <v>0.011</v>
      </c>
      <c r="AQ56" s="28"/>
      <c r="AR56" s="34" t="n">
        <v>43187</v>
      </c>
      <c r="AS56" s="28" t="n">
        <v>6</v>
      </c>
      <c r="AT56" s="28" t="n">
        <v>0</v>
      </c>
      <c r="AU56" s="28" t="n">
        <v>11</v>
      </c>
      <c r="AV56" s="28"/>
      <c r="AW56" s="28" t="s">
        <v>95</v>
      </c>
      <c r="AX56" s="28" t="s">
        <v>96</v>
      </c>
      <c r="AY56" s="28" t="n">
        <f aca="false">45-4-20</f>
        <v>21</v>
      </c>
      <c r="AZ56" s="28" t="n">
        <v>45</v>
      </c>
      <c r="BA56" s="45" t="n">
        <v>0.974</v>
      </c>
      <c r="BB56" s="45" t="e">
        <f aca="false">BA56*45/AT56</f>
        <v>#DIV/0!</v>
      </c>
      <c r="BC56" s="28" t="s">
        <v>454</v>
      </c>
      <c r="BD56" s="34" t="n">
        <v>43215</v>
      </c>
      <c r="BE56" s="38" t="n">
        <v>4</v>
      </c>
      <c r="BF56" s="28" t="s">
        <v>116</v>
      </c>
      <c r="BG56" s="35" t="n">
        <v>2248477.69830963</v>
      </c>
      <c r="BH56" s="28" t="s">
        <v>189</v>
      </c>
      <c r="BI56" s="39" t="s">
        <v>175</v>
      </c>
      <c r="BJ56" s="39" t="s">
        <v>175</v>
      </c>
      <c r="BK56" s="34" t="n">
        <v>43220</v>
      </c>
      <c r="BL56" s="27" t="n">
        <v>3</v>
      </c>
      <c r="BM56" s="28" t="s">
        <v>205</v>
      </c>
      <c r="BN56" s="28" t="n">
        <v>12</v>
      </c>
      <c r="BO56" s="28" t="s">
        <v>120</v>
      </c>
      <c r="BP56" s="28"/>
      <c r="BQ56" s="28" t="s">
        <v>297</v>
      </c>
      <c r="BR56" s="40" t="s">
        <v>225</v>
      </c>
      <c r="BS56" s="40" t="s">
        <v>392</v>
      </c>
      <c r="BT56" s="28" t="str">
        <f aca="false">CONCATENATE(BH56,",",BQ56)</f>
        <v>14-14,9-4</v>
      </c>
      <c r="BU56" s="35" t="n">
        <v>154500000000</v>
      </c>
      <c r="BV56" s="28" t="s">
        <v>124</v>
      </c>
      <c r="BW56" s="35" t="n">
        <v>772500000000</v>
      </c>
      <c r="BX56" s="28"/>
    </row>
    <row r="57" customFormat="false" ht="13.8" hidden="false" customHeight="false" outlineLevel="0" collapsed="false">
      <c r="A57" s="27" t="n">
        <v>845073</v>
      </c>
      <c r="B57" s="27"/>
      <c r="C57" s="27" t="n">
        <v>1</v>
      </c>
      <c r="D57" s="28" t="s">
        <v>461</v>
      </c>
      <c r="E57" s="28" t="str">
        <f aca="false">CONCATENATE("Ua",REPT("0",3-(LEN(D57)-FIND("B",D57))),RIGHT(D57,LEN(D57)-FIND("B",D57)))</f>
        <v>Ua086</v>
      </c>
      <c r="F57" s="28" t="s">
        <v>462</v>
      </c>
      <c r="G57" s="27" t="s">
        <v>78</v>
      </c>
      <c r="H57" s="28" t="s">
        <v>78</v>
      </c>
      <c r="I57" s="28" t="s">
        <v>78</v>
      </c>
      <c r="J57" s="27" t="s">
        <v>78</v>
      </c>
      <c r="K57" s="27" t="s">
        <v>403</v>
      </c>
      <c r="L57" s="27" t="s">
        <v>404</v>
      </c>
      <c r="M57" s="27" t="s">
        <v>405</v>
      </c>
      <c r="N57" s="27"/>
      <c r="O57" s="27" t="s">
        <v>81</v>
      </c>
      <c r="P57" s="27"/>
      <c r="Q57" s="28"/>
      <c r="R57" s="31" t="n">
        <v>1984</v>
      </c>
      <c r="S57" s="31" t="n">
        <v>7</v>
      </c>
      <c r="T57" s="31" t="n">
        <v>21</v>
      </c>
      <c r="U57" s="27" t="s">
        <v>236</v>
      </c>
      <c r="V57" s="27"/>
      <c r="W57" s="27" t="s">
        <v>83</v>
      </c>
      <c r="X57" s="27" t="s">
        <v>422</v>
      </c>
      <c r="Y57" s="27" t="s">
        <v>463</v>
      </c>
      <c r="Z57" s="27" t="s">
        <v>464</v>
      </c>
      <c r="AA57" s="27" t="s">
        <v>465</v>
      </c>
      <c r="AB57" s="27" t="s">
        <v>466</v>
      </c>
      <c r="AC57" s="27"/>
      <c r="AD57" s="27"/>
      <c r="AE57" s="27" t="s">
        <v>467</v>
      </c>
      <c r="AF57" s="28"/>
      <c r="AG57" s="28"/>
      <c r="AH57" s="27" t="s">
        <v>78</v>
      </c>
      <c r="AI57" s="28"/>
      <c r="AJ57" s="28" t="n">
        <v>1</v>
      </c>
      <c r="AK57" s="27" t="s">
        <v>468</v>
      </c>
      <c r="AL57" s="28"/>
      <c r="AM57" s="28"/>
      <c r="AN57" s="29" t="s">
        <v>469</v>
      </c>
      <c r="AO57" s="48" t="s">
        <v>470</v>
      </c>
      <c r="AP57" s="54" t="n">
        <v>0.016</v>
      </c>
      <c r="AQ57" s="28" t="s">
        <v>471</v>
      </c>
      <c r="AR57" s="34" t="n">
        <v>43395</v>
      </c>
      <c r="AS57" s="28" t="n">
        <v>15</v>
      </c>
      <c r="AT57" s="28" t="n">
        <v>16</v>
      </c>
      <c r="AU57" s="28"/>
      <c r="AV57" s="48"/>
      <c r="AW57" s="28" t="s">
        <v>95</v>
      </c>
      <c r="AX57" s="28" t="s">
        <v>96</v>
      </c>
      <c r="AY57" s="28" t="n">
        <f aca="false">45-2.5-20</f>
        <v>22.5</v>
      </c>
      <c r="AZ57" s="28" t="n">
        <v>45</v>
      </c>
      <c r="BA57" s="28" t="n">
        <v>0.077</v>
      </c>
      <c r="BB57" s="33" t="n">
        <f aca="false">BA57*45/AT57</f>
        <v>0.2165625</v>
      </c>
      <c r="BC57" s="28" t="n">
        <v>47</v>
      </c>
      <c r="BD57" s="34" t="n">
        <v>43405</v>
      </c>
      <c r="BE57" s="28" t="n">
        <v>6</v>
      </c>
      <c r="BF57" s="28" t="n">
        <v>20</v>
      </c>
      <c r="BG57" s="35" t="n">
        <v>348608.541054501</v>
      </c>
      <c r="BH57" s="28" t="s">
        <v>472</v>
      </c>
      <c r="BI57" s="28" t="s">
        <v>133</v>
      </c>
      <c r="BJ57" s="28" t="s">
        <v>118</v>
      </c>
      <c r="BK57" s="34" t="n">
        <v>43440</v>
      </c>
      <c r="BL57" s="28" t="n">
        <v>3</v>
      </c>
      <c r="BM57" s="28" t="n">
        <v>18</v>
      </c>
      <c r="BN57" s="28" t="n">
        <v>10</v>
      </c>
      <c r="BO57" s="28" t="n">
        <v>15</v>
      </c>
      <c r="BP57" s="28" t="s">
        <v>100</v>
      </c>
      <c r="BQ57" s="28" t="s">
        <v>163</v>
      </c>
      <c r="BR57" s="28" t="s">
        <v>164</v>
      </c>
      <c r="BS57" s="28" t="s">
        <v>165</v>
      </c>
      <c r="BT57" s="28" t="str">
        <f aca="false">CONCATENATE(BH57,"_",BQ57)</f>
        <v>11-7_5-5</v>
      </c>
      <c r="BU57" s="35" t="n">
        <v>342454219.144561</v>
      </c>
      <c r="BV57" s="27" t="s">
        <v>104</v>
      </c>
      <c r="BW57" s="35" t="n">
        <v>513681328.716841</v>
      </c>
      <c r="BX57" s="28"/>
    </row>
    <row r="58" customFormat="false" ht="13.8" hidden="false" customHeight="false" outlineLevel="0" collapsed="false">
      <c r="A58" s="27" t="n">
        <v>825068</v>
      </c>
      <c r="B58" s="38" t="s">
        <v>241</v>
      </c>
      <c r="C58" s="38" t="n">
        <v>2</v>
      </c>
      <c r="D58" s="28" t="s">
        <v>473</v>
      </c>
      <c r="E58" s="28" t="str">
        <f aca="false">CONCATENATE("Ua",REPT("0",3-(LEN(D58)-FIND("B",D58))),RIGHT(D58,LEN(D58)-FIND("B",D58)))</f>
        <v>Ua034</v>
      </c>
      <c r="F58" s="28" t="s">
        <v>462</v>
      </c>
      <c r="G58" s="27" t="s">
        <v>78</v>
      </c>
      <c r="H58" s="28" t="s">
        <v>78</v>
      </c>
      <c r="I58" s="28" t="s">
        <v>78</v>
      </c>
      <c r="J58" s="27" t="s">
        <v>78</v>
      </c>
      <c r="K58" s="27" t="s">
        <v>403</v>
      </c>
      <c r="L58" s="27" t="s">
        <v>404</v>
      </c>
      <c r="M58" s="27" t="s">
        <v>405</v>
      </c>
      <c r="N58" s="27"/>
      <c r="O58" s="27" t="s">
        <v>81</v>
      </c>
      <c r="P58" s="27"/>
      <c r="Q58" s="28"/>
      <c r="R58" s="31" t="n">
        <v>1982</v>
      </c>
      <c r="S58" s="31" t="n">
        <v>9</v>
      </c>
      <c r="T58" s="31" t="n">
        <v>6</v>
      </c>
      <c r="U58" s="27" t="s">
        <v>82</v>
      </c>
      <c r="V58" s="27" t="s">
        <v>406</v>
      </c>
      <c r="W58" s="27" t="s">
        <v>83</v>
      </c>
      <c r="X58" s="27" t="s">
        <v>422</v>
      </c>
      <c r="Y58" s="27" t="s">
        <v>474</v>
      </c>
      <c r="Z58" s="27" t="s">
        <v>475</v>
      </c>
      <c r="AA58" s="27" t="s">
        <v>476</v>
      </c>
      <c r="AB58" s="27" t="s">
        <v>477</v>
      </c>
      <c r="AC58" s="27"/>
      <c r="AD58" s="27"/>
      <c r="AE58" s="27" t="s">
        <v>467</v>
      </c>
      <c r="AF58" s="28"/>
      <c r="AG58" s="28"/>
      <c r="AH58" s="28"/>
      <c r="AI58" s="28"/>
      <c r="AJ58" s="28" t="n">
        <v>1</v>
      </c>
      <c r="AK58" s="27" t="s">
        <v>468</v>
      </c>
      <c r="AL58" s="28"/>
      <c r="AM58" s="28"/>
      <c r="AN58" s="29" t="s">
        <v>469</v>
      </c>
      <c r="AO58" s="28" t="s">
        <v>478</v>
      </c>
      <c r="AP58" s="54" t="n">
        <v>0.009</v>
      </c>
      <c r="AQ58" s="28" t="s">
        <v>479</v>
      </c>
      <c r="AR58" s="34" t="n">
        <v>43364</v>
      </c>
      <c r="AS58" s="28" t="n">
        <v>9</v>
      </c>
      <c r="AT58" s="28" t="n">
        <v>9</v>
      </c>
      <c r="AU58" s="28" t="n">
        <v>0</v>
      </c>
      <c r="AV58" s="28"/>
      <c r="AW58" s="28" t="s">
        <v>95</v>
      </c>
      <c r="AX58" s="28" t="s">
        <v>96</v>
      </c>
      <c r="AY58" s="28" t="n">
        <f aca="false">40-20</f>
        <v>20</v>
      </c>
      <c r="AZ58" s="28" t="n">
        <v>45</v>
      </c>
      <c r="BA58" s="28" t="n">
        <f aca="false">8280/1000</f>
        <v>8.28</v>
      </c>
      <c r="BB58" s="45" t="n">
        <f aca="false">BA58*45/AT58</f>
        <v>41.4</v>
      </c>
      <c r="BC58" s="28" t="n">
        <v>78</v>
      </c>
      <c r="BD58" s="34" t="n">
        <v>43425</v>
      </c>
      <c r="BE58" s="28" t="n">
        <v>8</v>
      </c>
      <c r="BF58" s="28" t="n">
        <v>20</v>
      </c>
      <c r="BG58" s="35" t="n">
        <v>112052083.944867</v>
      </c>
      <c r="BH58" s="28" t="s">
        <v>480</v>
      </c>
      <c r="BI58" s="28" t="s">
        <v>178</v>
      </c>
      <c r="BJ58" s="28" t="s">
        <v>98</v>
      </c>
      <c r="BK58" s="34" t="n">
        <v>43440</v>
      </c>
      <c r="BL58" s="28" t="n">
        <v>3</v>
      </c>
      <c r="BM58" s="28" t="n">
        <v>18</v>
      </c>
      <c r="BN58" s="28" t="n">
        <v>10</v>
      </c>
      <c r="BO58" s="28" t="n">
        <v>15</v>
      </c>
      <c r="BP58" s="28" t="s">
        <v>100</v>
      </c>
      <c r="BQ58" s="28" t="s">
        <v>192</v>
      </c>
      <c r="BR58" s="28" t="s">
        <v>240</v>
      </c>
      <c r="BS58" s="28" t="s">
        <v>208</v>
      </c>
      <c r="BT58" s="28" t="str">
        <f aca="false">CONCATENATE(BH58,"_",BQ58)</f>
        <v>3-12_6-6</v>
      </c>
      <c r="BU58" s="35" t="n">
        <v>21143969281.3288</v>
      </c>
      <c r="BV58" s="27" t="s">
        <v>104</v>
      </c>
      <c r="BW58" s="35" t="n">
        <v>31715953921.9932</v>
      </c>
      <c r="BX58" s="28"/>
    </row>
    <row r="59" customFormat="false" ht="13.8" hidden="false" customHeight="false" outlineLevel="0" collapsed="false">
      <c r="A59" s="27" t="n">
        <v>805097</v>
      </c>
      <c r="B59" s="38" t="s">
        <v>241</v>
      </c>
      <c r="C59" s="38" t="n">
        <v>2</v>
      </c>
      <c r="D59" s="28" t="s">
        <v>481</v>
      </c>
      <c r="E59" s="28" t="str">
        <f aca="false">CONCATENATE("Ua",REPT("0",3-(LEN(D59)-FIND("B",D59))),RIGHT(D59,LEN(D59)-FIND("B",D59)))</f>
        <v>Ua047</v>
      </c>
      <c r="F59" s="28" t="s">
        <v>462</v>
      </c>
      <c r="G59" s="27" t="s">
        <v>78</v>
      </c>
      <c r="H59" s="28" t="s">
        <v>78</v>
      </c>
      <c r="I59" s="28" t="s">
        <v>78</v>
      </c>
      <c r="J59" s="27" t="s">
        <v>78</v>
      </c>
      <c r="K59" s="27" t="s">
        <v>403</v>
      </c>
      <c r="L59" s="27" t="s">
        <v>404</v>
      </c>
      <c r="M59" s="27" t="s">
        <v>405</v>
      </c>
      <c r="N59" s="27"/>
      <c r="O59" s="27" t="s">
        <v>81</v>
      </c>
      <c r="P59" s="27"/>
      <c r="Q59" s="28"/>
      <c r="R59" s="31" t="n">
        <v>1980</v>
      </c>
      <c r="S59" s="31" t="n">
        <v>9</v>
      </c>
      <c r="T59" s="31" t="n">
        <v>13</v>
      </c>
      <c r="U59" s="27" t="s">
        <v>82</v>
      </c>
      <c r="V59" s="27" t="s">
        <v>406</v>
      </c>
      <c r="W59" s="27" t="s">
        <v>83</v>
      </c>
      <c r="X59" s="27" t="s">
        <v>482</v>
      </c>
      <c r="Y59" s="27" t="s">
        <v>482</v>
      </c>
      <c r="Z59" s="27" t="s">
        <v>483</v>
      </c>
      <c r="AA59" s="27" t="s">
        <v>484</v>
      </c>
      <c r="AB59" s="27" t="s">
        <v>485</v>
      </c>
      <c r="AC59" s="27"/>
      <c r="AD59" s="27"/>
      <c r="AE59" s="27" t="s">
        <v>467</v>
      </c>
      <c r="AF59" s="28"/>
      <c r="AG59" s="28"/>
      <c r="AH59" s="28"/>
      <c r="AI59" s="28"/>
      <c r="AJ59" s="28" t="n">
        <v>1</v>
      </c>
      <c r="AK59" s="27" t="s">
        <v>468</v>
      </c>
      <c r="AL59" s="28"/>
      <c r="AM59" s="28"/>
      <c r="AN59" s="29" t="s">
        <v>469</v>
      </c>
      <c r="AO59" s="28" t="s">
        <v>486</v>
      </c>
      <c r="AP59" s="54" t="n">
        <v>0.004</v>
      </c>
      <c r="AQ59" s="28" t="s">
        <v>487</v>
      </c>
      <c r="AR59" s="34" t="n">
        <v>43376</v>
      </c>
      <c r="AS59" s="28" t="n">
        <v>11</v>
      </c>
      <c r="AT59" s="28" t="n">
        <v>4</v>
      </c>
      <c r="AU59" s="28" t="n">
        <v>0</v>
      </c>
      <c r="AV59" s="28"/>
      <c r="AW59" s="28" t="s">
        <v>95</v>
      </c>
      <c r="AX59" s="28" t="s">
        <v>96</v>
      </c>
      <c r="AY59" s="28" t="n">
        <f aca="false">45-2.5-20</f>
        <v>22.5</v>
      </c>
      <c r="AZ59" s="28" t="n">
        <v>45</v>
      </c>
      <c r="BA59" s="28" t="n">
        <f aca="false">1190/1000</f>
        <v>1.19</v>
      </c>
      <c r="BB59" s="45" t="n">
        <f aca="false">BA59*45/AT59</f>
        <v>13.3875</v>
      </c>
      <c r="BC59" s="28" t="n">
        <v>90</v>
      </c>
      <c r="BD59" s="34" t="n">
        <v>43425</v>
      </c>
      <c r="BE59" s="28" t="n">
        <v>8</v>
      </c>
      <c r="BF59" s="28" t="n">
        <v>20</v>
      </c>
      <c r="BG59" s="35" t="n">
        <v>183850679.376285</v>
      </c>
      <c r="BH59" s="28" t="s">
        <v>488</v>
      </c>
      <c r="BI59" s="28" t="s">
        <v>169</v>
      </c>
      <c r="BJ59" s="28" t="s">
        <v>161</v>
      </c>
      <c r="BK59" s="34" t="n">
        <v>43440</v>
      </c>
      <c r="BL59" s="28" t="n">
        <v>3</v>
      </c>
      <c r="BM59" s="28" t="n">
        <v>18</v>
      </c>
      <c r="BN59" s="28" t="n">
        <v>10</v>
      </c>
      <c r="BO59" s="28" t="n">
        <v>15</v>
      </c>
      <c r="BP59" s="28" t="s">
        <v>100</v>
      </c>
      <c r="BQ59" s="28" t="s">
        <v>192</v>
      </c>
      <c r="BR59" s="28" t="s">
        <v>240</v>
      </c>
      <c r="BS59" s="28" t="s">
        <v>208</v>
      </c>
      <c r="BT59" s="28" t="str">
        <f aca="false">CONCATENATE(BH59,"_",BQ59)</f>
        <v>1-9_6-6</v>
      </c>
      <c r="BU59" s="35" t="n">
        <v>99822443507.1119</v>
      </c>
      <c r="BV59" s="27" t="s">
        <v>104</v>
      </c>
      <c r="BW59" s="35" t="n">
        <v>149733665260.668</v>
      </c>
      <c r="BX59" s="28"/>
    </row>
    <row r="60" customFormat="false" ht="13.8" hidden="false" customHeight="false" outlineLevel="0" collapsed="false">
      <c r="A60" s="27" t="n">
        <v>915133</v>
      </c>
      <c r="B60" s="38" t="s">
        <v>216</v>
      </c>
      <c r="C60" s="38" t="n">
        <v>2</v>
      </c>
      <c r="D60" s="28" t="s">
        <v>489</v>
      </c>
      <c r="E60" s="28" t="str">
        <f aca="false">CONCATENATE("Ua",REPT("0",3-(LEN(D60)-FIND("B",D60))),RIGHT(D60,LEN(D60)-FIND("B",D60)))</f>
        <v>Ua051</v>
      </c>
      <c r="F60" s="28" t="s">
        <v>462</v>
      </c>
      <c r="G60" s="27" t="s">
        <v>78</v>
      </c>
      <c r="H60" s="28" t="s">
        <v>78</v>
      </c>
      <c r="I60" s="28" t="s">
        <v>78</v>
      </c>
      <c r="J60" s="27" t="s">
        <v>78</v>
      </c>
      <c r="K60" s="27" t="s">
        <v>403</v>
      </c>
      <c r="L60" s="27" t="s">
        <v>404</v>
      </c>
      <c r="M60" s="27" t="s">
        <v>405</v>
      </c>
      <c r="N60" s="27"/>
      <c r="O60" s="27" t="s">
        <v>81</v>
      </c>
      <c r="P60" s="27"/>
      <c r="Q60" s="28"/>
      <c r="R60" s="31" t="n">
        <v>1991</v>
      </c>
      <c r="S60" s="31" t="n">
        <v>10</v>
      </c>
      <c r="T60" s="31" t="n">
        <v>26</v>
      </c>
      <c r="U60" s="27" t="s">
        <v>236</v>
      </c>
      <c r="V60" s="27"/>
      <c r="W60" s="27" t="s">
        <v>83</v>
      </c>
      <c r="X60" s="27" t="s">
        <v>482</v>
      </c>
      <c r="Y60" s="27" t="s">
        <v>482</v>
      </c>
      <c r="Z60" s="27" t="s">
        <v>490</v>
      </c>
      <c r="AA60" s="27" t="s">
        <v>491</v>
      </c>
      <c r="AB60" s="27" t="s">
        <v>492</v>
      </c>
      <c r="AC60" s="27"/>
      <c r="AD60" s="27"/>
      <c r="AE60" s="27" t="s">
        <v>467</v>
      </c>
      <c r="AF60" s="28"/>
      <c r="AG60" s="28"/>
      <c r="AH60" s="27" t="s">
        <v>78</v>
      </c>
      <c r="AI60" s="28"/>
      <c r="AJ60" s="28" t="n">
        <v>1</v>
      </c>
      <c r="AK60" s="27" t="s">
        <v>468</v>
      </c>
      <c r="AL60" s="28"/>
      <c r="AM60" s="28"/>
      <c r="AN60" s="29" t="s">
        <v>493</v>
      </c>
      <c r="AO60" s="28" t="s">
        <v>486</v>
      </c>
      <c r="AP60" s="54" t="n">
        <v>0.017</v>
      </c>
      <c r="AQ60" s="28" t="s">
        <v>494</v>
      </c>
      <c r="AR60" s="34" t="n">
        <v>43376</v>
      </c>
      <c r="AS60" s="28" t="n">
        <v>11</v>
      </c>
      <c r="AT60" s="28" t="n">
        <v>17</v>
      </c>
      <c r="AU60" s="28" t="n">
        <v>0</v>
      </c>
      <c r="AV60" s="28"/>
      <c r="AW60" s="28" t="s">
        <v>95</v>
      </c>
      <c r="AX60" s="28" t="s">
        <v>96</v>
      </c>
      <c r="AY60" s="28" t="n">
        <f aca="false">45-2.5-20</f>
        <v>22.5</v>
      </c>
      <c r="AZ60" s="28" t="n">
        <v>45</v>
      </c>
      <c r="BA60" s="28" t="n">
        <f aca="false">1170/1000</f>
        <v>1.17</v>
      </c>
      <c r="BB60" s="45" t="n">
        <f aca="false">BA60*45/AT60</f>
        <v>3.09705882352941</v>
      </c>
      <c r="BC60" s="28" t="n">
        <v>94</v>
      </c>
      <c r="BD60" s="34" t="n">
        <v>43425</v>
      </c>
      <c r="BE60" s="28" t="n">
        <v>8</v>
      </c>
      <c r="BF60" s="28" t="n">
        <v>20</v>
      </c>
      <c r="BG60" s="35" t="n">
        <v>22863953.9799108</v>
      </c>
      <c r="BH60" s="28" t="s">
        <v>495</v>
      </c>
      <c r="BI60" s="28" t="s">
        <v>172</v>
      </c>
      <c r="BJ60" s="28" t="s">
        <v>134</v>
      </c>
      <c r="BK60" s="34" t="n">
        <v>43440</v>
      </c>
      <c r="BL60" s="28" t="n">
        <v>3</v>
      </c>
      <c r="BM60" s="28" t="n">
        <v>18</v>
      </c>
      <c r="BN60" s="28" t="n">
        <v>10</v>
      </c>
      <c r="BO60" s="28" t="n">
        <v>15</v>
      </c>
      <c r="BP60" s="28" t="s">
        <v>100</v>
      </c>
      <c r="BQ60" s="28" t="s">
        <v>192</v>
      </c>
      <c r="BR60" s="28" t="s">
        <v>240</v>
      </c>
      <c r="BS60" s="28" t="s">
        <v>208</v>
      </c>
      <c r="BT60" s="28" t="str">
        <f aca="false">CONCATENATE(BH60,"_",BQ60)</f>
        <v>5-13_6-6</v>
      </c>
      <c r="BU60" s="35" t="n">
        <v>7777429897.54494</v>
      </c>
      <c r="BV60" s="27" t="s">
        <v>104</v>
      </c>
      <c r="BW60" s="35" t="n">
        <v>11666144846.3174</v>
      </c>
      <c r="BX60" s="28"/>
    </row>
    <row r="61" customFormat="false" ht="13.8" hidden="false" customHeight="false" outlineLevel="0" collapsed="false">
      <c r="A61" s="27" t="n">
        <v>965158</v>
      </c>
      <c r="B61" s="38"/>
      <c r="C61" s="38" t="n">
        <v>1</v>
      </c>
      <c r="D61" s="28" t="s">
        <v>496</v>
      </c>
      <c r="E61" s="28" t="str">
        <f aca="false">CONCATENATE("Ua",REPT("0",3-(LEN(D61)-FIND("B",D61))),RIGHT(D61,LEN(D61)-FIND("B",D61)))</f>
        <v>Ua110</v>
      </c>
      <c r="F61" s="28" t="s">
        <v>462</v>
      </c>
      <c r="G61" s="27" t="s">
        <v>78</v>
      </c>
      <c r="H61" s="28" t="s">
        <v>78</v>
      </c>
      <c r="I61" s="28" t="s">
        <v>78</v>
      </c>
      <c r="J61" s="27" t="s">
        <v>78</v>
      </c>
      <c r="K61" s="27" t="s">
        <v>403</v>
      </c>
      <c r="L61" s="27" t="s">
        <v>404</v>
      </c>
      <c r="M61" s="27" t="s">
        <v>405</v>
      </c>
      <c r="N61" s="27"/>
      <c r="O61" s="27" t="s">
        <v>81</v>
      </c>
      <c r="P61" s="27"/>
      <c r="Q61" s="28"/>
      <c r="R61" s="31" t="n">
        <v>1996</v>
      </c>
      <c r="S61" s="31" t="n">
        <v>6</v>
      </c>
      <c r="T61" s="31" t="n">
        <v>15</v>
      </c>
      <c r="U61" s="27" t="s">
        <v>236</v>
      </c>
      <c r="V61" s="27"/>
      <c r="W61" s="27" t="s">
        <v>83</v>
      </c>
      <c r="X61" s="27" t="s">
        <v>456</v>
      </c>
      <c r="Y61" s="27"/>
      <c r="Z61" s="27" t="s">
        <v>497</v>
      </c>
      <c r="AA61" s="27" t="s">
        <v>498</v>
      </c>
      <c r="AB61" s="27" t="s">
        <v>499</v>
      </c>
      <c r="AC61" s="27"/>
      <c r="AD61" s="27"/>
      <c r="AE61" s="27" t="s">
        <v>500</v>
      </c>
      <c r="AF61" s="28"/>
      <c r="AG61" s="28"/>
      <c r="AH61" s="27" t="s">
        <v>78</v>
      </c>
      <c r="AI61" s="28"/>
      <c r="AJ61" s="28" t="n">
        <v>1</v>
      </c>
      <c r="AK61" s="27" t="s">
        <v>501</v>
      </c>
      <c r="AL61" s="28"/>
      <c r="AM61" s="28"/>
      <c r="AN61" s="27" t="s">
        <v>502</v>
      </c>
      <c r="AO61" s="28" t="s">
        <v>94</v>
      </c>
      <c r="AP61" s="54" t="n">
        <v>0.006</v>
      </c>
      <c r="AQ61" s="28" t="s">
        <v>503</v>
      </c>
      <c r="AR61" s="34" t="n">
        <v>43418</v>
      </c>
      <c r="AS61" s="28" t="n">
        <v>18</v>
      </c>
      <c r="AT61" s="28" t="n">
        <v>6</v>
      </c>
      <c r="AU61" s="28" t="n">
        <v>0</v>
      </c>
      <c r="AV61" s="28"/>
      <c r="AW61" s="28" t="s">
        <v>95</v>
      </c>
      <c r="AX61" s="28" t="s">
        <v>96</v>
      </c>
      <c r="AY61" s="28" t="n">
        <f aca="false">45-2.5-20</f>
        <v>22.5</v>
      </c>
      <c r="AZ61" s="28" t="n">
        <v>45</v>
      </c>
      <c r="BA61" s="28" t="n">
        <v>1.23</v>
      </c>
      <c r="BB61" s="33" t="n">
        <f aca="false">BA61*45/AT61</f>
        <v>9.225</v>
      </c>
      <c r="BC61" s="28" t="n">
        <v>123</v>
      </c>
      <c r="BD61" s="34" t="n">
        <v>43426</v>
      </c>
      <c r="BE61" s="28" t="n">
        <v>9</v>
      </c>
      <c r="BF61" s="28" t="n">
        <v>20</v>
      </c>
      <c r="BG61" s="35" t="n">
        <v>67634563.4842989</v>
      </c>
      <c r="BH61" s="28" t="s">
        <v>504</v>
      </c>
      <c r="BI61" s="28" t="s">
        <v>162</v>
      </c>
      <c r="BJ61" s="28" t="s">
        <v>98</v>
      </c>
      <c r="BK61" s="34" t="n">
        <v>43443</v>
      </c>
      <c r="BL61" s="28" t="n">
        <v>4</v>
      </c>
      <c r="BM61" s="28" t="n">
        <v>18</v>
      </c>
      <c r="BN61" s="28" t="n">
        <v>10</v>
      </c>
      <c r="BO61" s="28" t="n">
        <v>15</v>
      </c>
      <c r="BP61" s="28" t="s">
        <v>100</v>
      </c>
      <c r="BQ61" s="28" t="s">
        <v>117</v>
      </c>
      <c r="BR61" s="28" t="s">
        <v>340</v>
      </c>
      <c r="BS61" s="28" t="s">
        <v>280</v>
      </c>
      <c r="BT61" s="28" t="str">
        <f aca="false">CONCATENATE(BH61,"_",BQ61)</f>
        <v>6-12_7-7</v>
      </c>
      <c r="BU61" s="35" t="n">
        <v>21917785256.3746</v>
      </c>
      <c r="BV61" s="27" t="s">
        <v>104</v>
      </c>
      <c r="BW61" s="35" t="n">
        <v>32876677884.5619</v>
      </c>
      <c r="BX61" s="28"/>
    </row>
    <row r="62" customFormat="false" ht="13.8" hidden="false" customHeight="false" outlineLevel="0" collapsed="false">
      <c r="A62" s="27" t="n">
        <v>825068</v>
      </c>
      <c r="B62" s="38" t="s">
        <v>216</v>
      </c>
      <c r="C62" s="38" t="n">
        <v>2</v>
      </c>
      <c r="D62" s="28" t="s">
        <v>505</v>
      </c>
      <c r="E62" s="28" t="str">
        <f aca="false">CONCATENATE("Ua",REPT("0",3-(LEN(D62)-FIND("B",D62))),RIGHT(D62,LEN(D62)-FIND("B",D62)))</f>
        <v>Ua115</v>
      </c>
      <c r="F62" s="28" t="s">
        <v>462</v>
      </c>
      <c r="G62" s="27" t="s">
        <v>78</v>
      </c>
      <c r="H62" s="28" t="s">
        <v>78</v>
      </c>
      <c r="I62" s="28" t="s">
        <v>78</v>
      </c>
      <c r="J62" s="27" t="s">
        <v>78</v>
      </c>
      <c r="K62" s="27" t="s">
        <v>403</v>
      </c>
      <c r="L62" s="27" t="s">
        <v>404</v>
      </c>
      <c r="M62" s="27" t="s">
        <v>405</v>
      </c>
      <c r="N62" s="27"/>
      <c r="O62" s="27" t="s">
        <v>81</v>
      </c>
      <c r="P62" s="27"/>
      <c r="Q62" s="28"/>
      <c r="R62" s="31" t="n">
        <v>1982</v>
      </c>
      <c r="S62" s="31" t="n">
        <v>9</v>
      </c>
      <c r="T62" s="31" t="n">
        <v>6</v>
      </c>
      <c r="U62" s="27" t="s">
        <v>82</v>
      </c>
      <c r="V62" s="27" t="s">
        <v>406</v>
      </c>
      <c r="W62" s="27" t="s">
        <v>83</v>
      </c>
      <c r="X62" s="27" t="s">
        <v>422</v>
      </c>
      <c r="Y62" s="27" t="s">
        <v>474</v>
      </c>
      <c r="Z62" s="27" t="s">
        <v>475</v>
      </c>
      <c r="AA62" s="27" t="s">
        <v>476</v>
      </c>
      <c r="AB62" s="27" t="s">
        <v>477</v>
      </c>
      <c r="AC62" s="27"/>
      <c r="AD62" s="27"/>
      <c r="AE62" s="27" t="s">
        <v>467</v>
      </c>
      <c r="AF62" s="28"/>
      <c r="AG62" s="28"/>
      <c r="AH62" s="28"/>
      <c r="AI62" s="28"/>
      <c r="AJ62" s="28" t="n">
        <v>1</v>
      </c>
      <c r="AK62" s="27" t="s">
        <v>468</v>
      </c>
      <c r="AL62" s="28"/>
      <c r="AM62" s="28"/>
      <c r="AN62" s="29" t="s">
        <v>469</v>
      </c>
      <c r="AO62" s="28" t="s">
        <v>506</v>
      </c>
      <c r="AP62" s="54" t="n">
        <v>0.001</v>
      </c>
      <c r="AQ62" s="28" t="s">
        <v>468</v>
      </c>
      <c r="AR62" s="34" t="n">
        <v>43419</v>
      </c>
      <c r="AS62" s="28" t="n">
        <v>19</v>
      </c>
      <c r="AT62" s="28" t="n">
        <v>1</v>
      </c>
      <c r="AU62" s="28" t="s">
        <v>507</v>
      </c>
      <c r="AV62" s="28"/>
      <c r="AW62" s="28" t="s">
        <v>95</v>
      </c>
      <c r="AX62" s="28" t="s">
        <v>96</v>
      </c>
      <c r="AY62" s="28" t="n">
        <f aca="false">45-2.5-20</f>
        <v>22.5</v>
      </c>
      <c r="AZ62" s="28" t="n">
        <v>45</v>
      </c>
      <c r="BA62" s="28" t="n">
        <v>2.42</v>
      </c>
      <c r="BB62" s="33" t="n">
        <f aca="false">BA62*45/AT62</f>
        <v>108.9</v>
      </c>
      <c r="BC62" s="28" t="n">
        <v>143</v>
      </c>
      <c r="BD62" s="34" t="n">
        <v>43426</v>
      </c>
      <c r="BE62" s="28" t="n">
        <v>9</v>
      </c>
      <c r="BF62" s="28" t="n">
        <v>20</v>
      </c>
      <c r="BG62" s="35" t="n">
        <v>385181727.355798</v>
      </c>
      <c r="BH62" s="28" t="s">
        <v>508</v>
      </c>
      <c r="BI62" s="28" t="s">
        <v>134</v>
      </c>
      <c r="BJ62" s="28" t="s">
        <v>149</v>
      </c>
      <c r="BK62" s="34" t="n">
        <v>43443</v>
      </c>
      <c r="BL62" s="28" t="n">
        <v>4</v>
      </c>
      <c r="BM62" s="28" t="n">
        <v>18</v>
      </c>
      <c r="BN62" s="28" t="n">
        <v>10</v>
      </c>
      <c r="BO62" s="28" t="n">
        <v>15</v>
      </c>
      <c r="BP62" s="28" t="s">
        <v>100</v>
      </c>
      <c r="BQ62" s="28" t="s">
        <v>117</v>
      </c>
      <c r="BR62" s="28" t="s">
        <v>340</v>
      </c>
      <c r="BS62" s="28" t="s">
        <v>280</v>
      </c>
      <c r="BT62" s="28" t="str">
        <f aca="false">CONCATENATE(BH62,"_",BQ62)</f>
        <v>13-2_7-7</v>
      </c>
      <c r="BU62" s="35" t="n">
        <v>34774852413.4246</v>
      </c>
      <c r="BV62" s="27" t="s">
        <v>104</v>
      </c>
      <c r="BW62" s="35" t="n">
        <v>52162278620.1369</v>
      </c>
      <c r="BX62" s="28"/>
    </row>
    <row r="63" customFormat="false" ht="13.8" hidden="false" customHeight="false" outlineLevel="0" collapsed="false">
      <c r="A63" s="27" t="n">
        <v>915133</v>
      </c>
      <c r="B63" s="38" t="s">
        <v>241</v>
      </c>
      <c r="C63" s="38" t="n">
        <v>2</v>
      </c>
      <c r="D63" s="28" t="s">
        <v>509</v>
      </c>
      <c r="E63" s="28" t="str">
        <f aca="false">CONCATENATE("Ua",REPT("0",3-(LEN(D63)-FIND("B",D63))),RIGHT(D63,LEN(D63)-FIND("B",D63)))</f>
        <v>Ua057</v>
      </c>
      <c r="F63" s="28" t="s">
        <v>462</v>
      </c>
      <c r="G63" s="27" t="s">
        <v>78</v>
      </c>
      <c r="H63" s="28" t="s">
        <v>78</v>
      </c>
      <c r="I63" s="28" t="s">
        <v>78</v>
      </c>
      <c r="J63" s="27" t="s">
        <v>78</v>
      </c>
      <c r="K63" s="27" t="s">
        <v>403</v>
      </c>
      <c r="L63" s="27" t="s">
        <v>404</v>
      </c>
      <c r="M63" s="27" t="s">
        <v>405</v>
      </c>
      <c r="N63" s="27"/>
      <c r="O63" s="27" t="s">
        <v>81</v>
      </c>
      <c r="P63" s="27"/>
      <c r="Q63" s="28"/>
      <c r="R63" s="31" t="n">
        <v>1991</v>
      </c>
      <c r="S63" s="31" t="n">
        <v>10</v>
      </c>
      <c r="T63" s="31" t="n">
        <v>26</v>
      </c>
      <c r="U63" s="27" t="s">
        <v>236</v>
      </c>
      <c r="V63" s="27"/>
      <c r="W63" s="27" t="s">
        <v>83</v>
      </c>
      <c r="X63" s="27" t="s">
        <v>482</v>
      </c>
      <c r="Y63" s="27" t="s">
        <v>482</v>
      </c>
      <c r="Z63" s="27" t="s">
        <v>490</v>
      </c>
      <c r="AA63" s="27" t="s">
        <v>491</v>
      </c>
      <c r="AB63" s="27" t="s">
        <v>492</v>
      </c>
      <c r="AC63" s="27"/>
      <c r="AD63" s="27"/>
      <c r="AE63" s="27" t="s">
        <v>467</v>
      </c>
      <c r="AF63" s="28"/>
      <c r="AG63" s="28"/>
      <c r="AH63" s="27" t="s">
        <v>78</v>
      </c>
      <c r="AI63" s="28"/>
      <c r="AJ63" s="28" t="n">
        <v>1</v>
      </c>
      <c r="AK63" s="27" t="s">
        <v>468</v>
      </c>
      <c r="AL63" s="28"/>
      <c r="AM63" s="28"/>
      <c r="AN63" s="29" t="s">
        <v>493</v>
      </c>
      <c r="AO63" s="28" t="s">
        <v>415</v>
      </c>
      <c r="AP63" s="54" t="n">
        <v>0.004</v>
      </c>
      <c r="AQ63" s="28" t="s">
        <v>510</v>
      </c>
      <c r="AR63" s="34" t="n">
        <v>43384</v>
      </c>
      <c r="AS63" s="28" t="n">
        <v>12</v>
      </c>
      <c r="AT63" s="28" t="n">
        <v>4</v>
      </c>
      <c r="AU63" s="28" t="n">
        <v>0</v>
      </c>
      <c r="AV63" s="28"/>
      <c r="AW63" s="28" t="s">
        <v>95</v>
      </c>
      <c r="AX63" s="28" t="s">
        <v>96</v>
      </c>
      <c r="AY63" s="28" t="n">
        <f aca="false">45-2.5-20</f>
        <v>22.5</v>
      </c>
      <c r="AZ63" s="28" t="n">
        <v>45</v>
      </c>
      <c r="BA63" s="28" t="n">
        <v>2.46</v>
      </c>
      <c r="BB63" s="28" t="n">
        <f aca="false">BA63*45/AT63</f>
        <v>27.675</v>
      </c>
      <c r="BC63" s="28" t="n">
        <v>156</v>
      </c>
      <c r="BD63" s="34" t="n">
        <v>43430</v>
      </c>
      <c r="BE63" s="28" t="n">
        <v>10</v>
      </c>
      <c r="BF63" s="28" t="n">
        <v>20</v>
      </c>
      <c r="BG63" s="35" t="n">
        <v>137056551.938351</v>
      </c>
      <c r="BH63" s="28" t="s">
        <v>511</v>
      </c>
      <c r="BI63" s="28" t="s">
        <v>168</v>
      </c>
      <c r="BJ63" s="28" t="s">
        <v>141</v>
      </c>
      <c r="BK63" s="34" t="n">
        <v>43443</v>
      </c>
      <c r="BL63" s="28" t="n">
        <v>4</v>
      </c>
      <c r="BM63" s="28" t="n">
        <v>18</v>
      </c>
      <c r="BN63" s="28" t="n">
        <v>10</v>
      </c>
      <c r="BO63" s="28" t="n">
        <v>15</v>
      </c>
      <c r="BP63" s="28" t="s">
        <v>100</v>
      </c>
      <c r="BQ63" s="28" t="s">
        <v>101</v>
      </c>
      <c r="BR63" s="28" t="s">
        <v>102</v>
      </c>
      <c r="BS63" s="28" t="s">
        <v>103</v>
      </c>
      <c r="BT63" s="28" t="str">
        <f aca="false">CONCATENATE(BH63,"_",BQ63)</f>
        <v>4-8_8-8</v>
      </c>
      <c r="BU63" s="35" t="n">
        <v>56852735629.8713</v>
      </c>
      <c r="BV63" s="27" t="s">
        <v>104</v>
      </c>
      <c r="BW63" s="35" t="n">
        <v>85279103444.8069</v>
      </c>
      <c r="BX63" s="28"/>
    </row>
    <row r="64" customFormat="false" ht="13.8" hidden="false" customHeight="false" outlineLevel="0" collapsed="false">
      <c r="A64" s="27" t="n">
        <v>895151</v>
      </c>
      <c r="B64" s="38"/>
      <c r="C64" s="38" t="n">
        <v>1</v>
      </c>
      <c r="D64" s="28" t="s">
        <v>512</v>
      </c>
      <c r="E64" s="28" t="str">
        <f aca="false">CONCATENATE("Ua",REPT("0",3-(LEN(D64)-FIND("B",D64))),RIGHT(D64,LEN(D64)-FIND("B",D64)))</f>
        <v>Ua058</v>
      </c>
      <c r="F64" s="28" t="s">
        <v>462</v>
      </c>
      <c r="G64" s="27" t="s">
        <v>78</v>
      </c>
      <c r="H64" s="28" t="s">
        <v>78</v>
      </c>
      <c r="I64" s="28" t="s">
        <v>78</v>
      </c>
      <c r="J64" s="27" t="s">
        <v>78</v>
      </c>
      <c r="K64" s="27" t="s">
        <v>403</v>
      </c>
      <c r="L64" s="27" t="s">
        <v>404</v>
      </c>
      <c r="M64" s="27" t="s">
        <v>405</v>
      </c>
      <c r="N64" s="27"/>
      <c r="O64" s="27" t="s">
        <v>81</v>
      </c>
      <c r="P64" s="27"/>
      <c r="Q64" s="28"/>
      <c r="R64" s="31" t="n">
        <v>1989</v>
      </c>
      <c r="S64" s="31" t="n">
        <v>9</v>
      </c>
      <c r="T64" s="31" t="n">
        <v>11</v>
      </c>
      <c r="U64" s="27" t="s">
        <v>82</v>
      </c>
      <c r="V64" s="27"/>
      <c r="W64" s="27" t="s">
        <v>83</v>
      </c>
      <c r="X64" s="27" t="s">
        <v>482</v>
      </c>
      <c r="Y64" s="27" t="s">
        <v>482</v>
      </c>
      <c r="Z64" s="27" t="s">
        <v>513</v>
      </c>
      <c r="AA64" s="27" t="s">
        <v>514</v>
      </c>
      <c r="AB64" s="27" t="s">
        <v>492</v>
      </c>
      <c r="AC64" s="27"/>
      <c r="AD64" s="27"/>
      <c r="AE64" s="27" t="s">
        <v>467</v>
      </c>
      <c r="AF64" s="28"/>
      <c r="AG64" s="28"/>
      <c r="AH64" s="28"/>
      <c r="AI64" s="28"/>
      <c r="AJ64" s="28" t="n">
        <v>1</v>
      </c>
      <c r="AK64" s="27" t="s">
        <v>468</v>
      </c>
      <c r="AL64" s="28"/>
      <c r="AM64" s="28"/>
      <c r="AN64" s="29" t="s">
        <v>493</v>
      </c>
      <c r="AO64" s="28" t="s">
        <v>515</v>
      </c>
      <c r="AP64" s="54" t="n">
        <v>0.036</v>
      </c>
      <c r="AQ64" s="28" t="s">
        <v>516</v>
      </c>
      <c r="AR64" s="34" t="n">
        <v>43384</v>
      </c>
      <c r="AS64" s="28" t="n">
        <v>12</v>
      </c>
      <c r="AT64" s="28" t="n">
        <v>36</v>
      </c>
      <c r="AU64" s="28" t="n">
        <v>0</v>
      </c>
      <c r="AV64" s="28"/>
      <c r="AW64" s="28" t="s">
        <v>95</v>
      </c>
      <c r="AX64" s="28" t="s">
        <v>96</v>
      </c>
      <c r="AY64" s="28" t="n">
        <f aca="false">45-2.5-20</f>
        <v>22.5</v>
      </c>
      <c r="AZ64" s="28" t="n">
        <v>45</v>
      </c>
      <c r="BA64" s="28" t="n">
        <v>1.08</v>
      </c>
      <c r="BB64" s="28" t="n">
        <f aca="false">BA64*45/AT64</f>
        <v>1.35</v>
      </c>
      <c r="BC64" s="28" t="n">
        <v>157</v>
      </c>
      <c r="BD64" s="34" t="n">
        <v>43430</v>
      </c>
      <c r="BE64" s="28" t="n">
        <v>10</v>
      </c>
      <c r="BF64" s="28" t="n">
        <v>20</v>
      </c>
      <c r="BG64" s="35" t="n">
        <v>253666216.090382</v>
      </c>
      <c r="BH64" s="28" t="s">
        <v>332</v>
      </c>
      <c r="BI64" s="28" t="s">
        <v>172</v>
      </c>
      <c r="BJ64" s="28" t="s">
        <v>161</v>
      </c>
      <c r="BK64" s="34" t="n">
        <v>43443</v>
      </c>
      <c r="BL64" s="28" t="n">
        <v>4</v>
      </c>
      <c r="BM64" s="28" t="n">
        <v>18</v>
      </c>
      <c r="BN64" s="28" t="n">
        <v>10</v>
      </c>
      <c r="BO64" s="28" t="n">
        <v>15</v>
      </c>
      <c r="BP64" s="28" t="s">
        <v>100</v>
      </c>
      <c r="BQ64" s="28" t="s">
        <v>101</v>
      </c>
      <c r="BR64" s="28" t="s">
        <v>102</v>
      </c>
      <c r="BS64" s="28" t="s">
        <v>103</v>
      </c>
      <c r="BT64" s="28" t="str">
        <f aca="false">CONCATENATE(BH64,"_",BQ64)</f>
        <v>5-9_8-8</v>
      </c>
      <c r="BU64" s="35" t="n">
        <v>155645820850.142</v>
      </c>
      <c r="BV64" s="27" t="s">
        <v>104</v>
      </c>
      <c r="BW64" s="35" t="n">
        <v>233468731275.213</v>
      </c>
      <c r="BX64" s="28"/>
    </row>
    <row r="65" customFormat="false" ht="13.8" hidden="false" customHeight="false" outlineLevel="0" collapsed="false">
      <c r="A65" s="27" t="n">
        <v>965019</v>
      </c>
      <c r="B65" s="38"/>
      <c r="C65" s="38" t="n">
        <v>1</v>
      </c>
      <c r="D65" s="28" t="s">
        <v>517</v>
      </c>
      <c r="E65" s="28" t="str">
        <f aca="false">CONCATENATE("Ua",REPT("0",3-(LEN(D65)-FIND("B",D65))),RIGHT(D65,LEN(D65)-FIND("B",D65)))</f>
        <v>Ua102</v>
      </c>
      <c r="F65" s="28" t="s">
        <v>462</v>
      </c>
      <c r="G65" s="27" t="s">
        <v>78</v>
      </c>
      <c r="H65" s="28" t="s">
        <v>78</v>
      </c>
      <c r="I65" s="28" t="s">
        <v>78</v>
      </c>
      <c r="J65" s="27" t="s">
        <v>78</v>
      </c>
      <c r="K65" s="27" t="s">
        <v>403</v>
      </c>
      <c r="L65" s="27" t="s">
        <v>404</v>
      </c>
      <c r="M65" s="27" t="s">
        <v>405</v>
      </c>
      <c r="N65" s="27"/>
      <c r="O65" s="27" t="s">
        <v>81</v>
      </c>
      <c r="P65" s="27"/>
      <c r="Q65" s="28"/>
      <c r="R65" s="31" t="n">
        <v>1995</v>
      </c>
      <c r="S65" s="31" t="n">
        <v>9</v>
      </c>
      <c r="T65" s="31" t="n">
        <v>14</v>
      </c>
      <c r="U65" s="27" t="s">
        <v>82</v>
      </c>
      <c r="V65" s="27"/>
      <c r="W65" s="27" t="s">
        <v>83</v>
      </c>
      <c r="X65" s="27" t="s">
        <v>422</v>
      </c>
      <c r="Y65" s="27"/>
      <c r="Z65" s="27" t="s">
        <v>518</v>
      </c>
      <c r="AA65" s="27" t="s">
        <v>519</v>
      </c>
      <c r="AB65" s="27" t="s">
        <v>492</v>
      </c>
      <c r="AC65" s="27"/>
      <c r="AD65" s="27"/>
      <c r="AE65" s="27" t="s">
        <v>467</v>
      </c>
      <c r="AF65" s="28"/>
      <c r="AG65" s="28"/>
      <c r="AH65" s="27" t="s">
        <v>78</v>
      </c>
      <c r="AI65" s="28"/>
      <c r="AJ65" s="28" t="n">
        <v>1</v>
      </c>
      <c r="AK65" s="27" t="s">
        <v>468</v>
      </c>
      <c r="AL65" s="28"/>
      <c r="AM65" s="28"/>
      <c r="AN65" s="27" t="s">
        <v>502</v>
      </c>
      <c r="AO65" s="28" t="s">
        <v>506</v>
      </c>
      <c r="AP65" s="54" t="n">
        <v>0.006</v>
      </c>
      <c r="AQ65" s="28" t="s">
        <v>520</v>
      </c>
      <c r="AR65" s="34" t="n">
        <v>43417</v>
      </c>
      <c r="AS65" s="28" t="n">
        <v>17</v>
      </c>
      <c r="AT65" s="28" t="n">
        <v>6</v>
      </c>
      <c r="AU65" s="28" t="n">
        <v>0</v>
      </c>
      <c r="AV65" s="28"/>
      <c r="AW65" s="28" t="s">
        <v>95</v>
      </c>
      <c r="AX65" s="28" t="s">
        <v>96</v>
      </c>
      <c r="AY65" s="28" t="n">
        <f aca="false">45-2.5-20</f>
        <v>22.5</v>
      </c>
      <c r="AZ65" s="28" t="n">
        <v>45</v>
      </c>
      <c r="BA65" s="28" t="s">
        <v>303</v>
      </c>
      <c r="BB65" s="33" t="e">
        <f aca="false">BA65*45/AT65</f>
        <v>#VALUE!</v>
      </c>
      <c r="BC65" s="28" t="n">
        <v>182</v>
      </c>
      <c r="BD65" s="34" t="n">
        <v>43430</v>
      </c>
      <c r="BE65" s="28" t="n">
        <v>10</v>
      </c>
      <c r="BF65" s="28" t="n">
        <v>20</v>
      </c>
      <c r="BG65" s="35" t="n">
        <v>250520254.942971</v>
      </c>
      <c r="BH65" s="28" t="s">
        <v>521</v>
      </c>
      <c r="BI65" s="28" t="s">
        <v>169</v>
      </c>
      <c r="BJ65" s="28" t="s">
        <v>178</v>
      </c>
      <c r="BK65" s="34" t="n">
        <v>43443</v>
      </c>
      <c r="BL65" s="28" t="n">
        <v>4</v>
      </c>
      <c r="BM65" s="28" t="n">
        <v>18</v>
      </c>
      <c r="BN65" s="28" t="n">
        <v>10</v>
      </c>
      <c r="BO65" s="28" t="n">
        <v>15</v>
      </c>
      <c r="BP65" s="28" t="s">
        <v>100</v>
      </c>
      <c r="BQ65" s="28" t="s">
        <v>101</v>
      </c>
      <c r="BR65" s="28" t="s">
        <v>102</v>
      </c>
      <c r="BS65" s="28" t="s">
        <v>103</v>
      </c>
      <c r="BT65" s="28" t="str">
        <f aca="false">CONCATENATE(BH65,"_",BQ65)</f>
        <v>1-3_8-8</v>
      </c>
      <c r="BU65" s="35" t="n">
        <v>96930813786.8832</v>
      </c>
      <c r="BV65" s="27" t="s">
        <v>104</v>
      </c>
      <c r="BW65" s="35" t="n">
        <v>145396220680.325</v>
      </c>
      <c r="BX65" s="28"/>
    </row>
    <row r="66" customFormat="false" ht="13.8" hidden="false" customHeight="false" outlineLevel="0" collapsed="false">
      <c r="A66" s="27" t="n">
        <v>895070</v>
      </c>
      <c r="B66" s="38"/>
      <c r="C66" s="38" t="n">
        <v>1</v>
      </c>
      <c r="D66" s="28" t="s">
        <v>522</v>
      </c>
      <c r="E66" s="28" t="str">
        <f aca="false">CONCATENATE("Ua",REPT("0",3-(LEN(D66)-FIND("B",D66))),RIGHT(D66,LEN(D66)-FIND("B",D66)))</f>
        <v>Ua035</v>
      </c>
      <c r="F66" s="28" t="s">
        <v>523</v>
      </c>
      <c r="G66" s="27" t="s">
        <v>78</v>
      </c>
      <c r="H66" s="28" t="s">
        <v>78</v>
      </c>
      <c r="I66" s="28" t="s">
        <v>78</v>
      </c>
      <c r="J66" s="27" t="s">
        <v>78</v>
      </c>
      <c r="K66" s="27" t="s">
        <v>403</v>
      </c>
      <c r="L66" s="27" t="s">
        <v>404</v>
      </c>
      <c r="M66" s="27" t="s">
        <v>405</v>
      </c>
      <c r="N66" s="27"/>
      <c r="O66" s="27" t="s">
        <v>81</v>
      </c>
      <c r="P66" s="27"/>
      <c r="Q66" s="28"/>
      <c r="R66" s="31" t="n">
        <v>1989</v>
      </c>
      <c r="S66" s="31" t="n">
        <v>6</v>
      </c>
      <c r="T66" s="31" t="n">
        <v>26</v>
      </c>
      <c r="U66" s="27" t="s">
        <v>447</v>
      </c>
      <c r="V66" s="27" t="s">
        <v>438</v>
      </c>
      <c r="W66" s="27" t="s">
        <v>83</v>
      </c>
      <c r="X66" s="27" t="s">
        <v>456</v>
      </c>
      <c r="Y66" s="27" t="s">
        <v>524</v>
      </c>
      <c r="Z66" s="27" t="s">
        <v>525</v>
      </c>
      <c r="AA66" s="27" t="s">
        <v>526</v>
      </c>
      <c r="AB66" s="27" t="s">
        <v>527</v>
      </c>
      <c r="AC66" s="27"/>
      <c r="AD66" s="27"/>
      <c r="AE66" s="27" t="s">
        <v>467</v>
      </c>
      <c r="AF66" s="28"/>
      <c r="AG66" s="28"/>
      <c r="AH66" s="28"/>
      <c r="AI66" s="28"/>
      <c r="AJ66" s="28" t="n">
        <v>0</v>
      </c>
      <c r="AK66" s="27" t="s">
        <v>435</v>
      </c>
      <c r="AL66" s="28"/>
      <c r="AM66" s="28"/>
      <c r="AN66" s="29" t="s">
        <v>493</v>
      </c>
      <c r="AO66" s="28" t="s">
        <v>359</v>
      </c>
      <c r="AP66" s="54" t="n">
        <v>0.001</v>
      </c>
      <c r="AQ66" s="28" t="s">
        <v>528</v>
      </c>
      <c r="AR66" s="34" t="n">
        <v>43370</v>
      </c>
      <c r="AS66" s="28" t="n">
        <v>10</v>
      </c>
      <c r="AT66" s="28" t="n">
        <v>1</v>
      </c>
      <c r="AU66" s="28" t="n">
        <v>0</v>
      </c>
      <c r="AV66" s="28"/>
      <c r="AW66" s="28" t="s">
        <v>95</v>
      </c>
      <c r="AX66" s="28" t="s">
        <v>96</v>
      </c>
      <c r="AY66" s="28" t="n">
        <f aca="false">45-2.5-20</f>
        <v>22.5</v>
      </c>
      <c r="AZ66" s="28" t="n">
        <v>45</v>
      </c>
      <c r="BA66" s="28" t="n">
        <f aca="false">2100/1000</f>
        <v>2.1</v>
      </c>
      <c r="BB66" s="45" t="n">
        <f aca="false">BA66*45/AT66</f>
        <v>94.5</v>
      </c>
      <c r="BC66" s="28" t="n">
        <v>20</v>
      </c>
      <c r="BD66" s="34" t="n">
        <v>43390</v>
      </c>
      <c r="BE66" s="28" t="n">
        <v>4</v>
      </c>
      <c r="BF66" s="28" t="n">
        <v>20</v>
      </c>
      <c r="BG66" s="35" t="n">
        <v>468209866.389283</v>
      </c>
      <c r="BH66" s="28" t="s">
        <v>529</v>
      </c>
      <c r="BI66" s="28" t="s">
        <v>141</v>
      </c>
      <c r="BJ66" s="28" t="s">
        <v>162</v>
      </c>
      <c r="BK66" s="34" t="n">
        <v>43440</v>
      </c>
      <c r="BL66" s="28" t="n">
        <v>3</v>
      </c>
      <c r="BM66" s="28" t="n">
        <v>18</v>
      </c>
      <c r="BN66" s="28" t="n">
        <v>10</v>
      </c>
      <c r="BO66" s="28" t="n">
        <v>15</v>
      </c>
      <c r="BP66" s="28" t="s">
        <v>100</v>
      </c>
      <c r="BQ66" s="28" t="s">
        <v>163</v>
      </c>
      <c r="BR66" s="28" t="s">
        <v>164</v>
      </c>
      <c r="BS66" s="28" t="s">
        <v>165</v>
      </c>
      <c r="BT66" s="28" t="str">
        <f aca="false">CONCATENATE(BH66,"_",BQ66)</f>
        <v>8-6_5-5</v>
      </c>
      <c r="BU66" s="35" t="n">
        <v>61051439645.831</v>
      </c>
      <c r="BV66" s="27" t="s">
        <v>104</v>
      </c>
      <c r="BW66" s="35" t="n">
        <v>91577159468.7465</v>
      </c>
      <c r="BX66" s="28"/>
    </row>
    <row r="67" customFormat="false" ht="13.8" hidden="false" customHeight="false" outlineLevel="0" collapsed="false">
      <c r="A67" s="27" t="n">
        <v>805093</v>
      </c>
      <c r="B67" s="38" t="s">
        <v>241</v>
      </c>
      <c r="C67" s="38" t="n">
        <v>2</v>
      </c>
      <c r="D67" s="28" t="s">
        <v>530</v>
      </c>
      <c r="E67" s="28" t="str">
        <f aca="false">CONCATENATE("Ua",REPT("0",3-(LEN(D67)-FIND("B",D67))),RIGHT(D67,LEN(D67)-FIND("B",D67)))</f>
        <v>Ua037</v>
      </c>
      <c r="F67" s="28" t="s">
        <v>523</v>
      </c>
      <c r="G67" s="27" t="s">
        <v>78</v>
      </c>
      <c r="H67" s="28" t="s">
        <v>78</v>
      </c>
      <c r="I67" s="28" t="s">
        <v>78</v>
      </c>
      <c r="J67" s="27" t="s">
        <v>78</v>
      </c>
      <c r="K67" s="27" t="s">
        <v>403</v>
      </c>
      <c r="L67" s="27" t="s">
        <v>404</v>
      </c>
      <c r="M67" s="27" t="s">
        <v>405</v>
      </c>
      <c r="N67" s="27"/>
      <c r="O67" s="27" t="s">
        <v>81</v>
      </c>
      <c r="P67" s="27"/>
      <c r="Q67" s="28"/>
      <c r="R67" s="31" t="n">
        <v>1980</v>
      </c>
      <c r="S67" s="31" t="n">
        <v>9</v>
      </c>
      <c r="T67" s="31" t="n">
        <v>8</v>
      </c>
      <c r="U67" s="27" t="s">
        <v>447</v>
      </c>
      <c r="V67" s="27"/>
      <c r="W67" s="27" t="s">
        <v>83</v>
      </c>
      <c r="X67" s="27" t="s">
        <v>456</v>
      </c>
      <c r="Y67" s="27" t="s">
        <v>531</v>
      </c>
      <c r="Z67" s="27" t="s">
        <v>532</v>
      </c>
      <c r="AA67" s="27" t="s">
        <v>533</v>
      </c>
      <c r="AB67" s="27" t="s">
        <v>534</v>
      </c>
      <c r="AC67" s="27"/>
      <c r="AD67" s="27"/>
      <c r="AE67" s="27" t="s">
        <v>500</v>
      </c>
      <c r="AF67" s="28"/>
      <c r="AG67" s="28"/>
      <c r="AH67" s="27" t="s">
        <v>78</v>
      </c>
      <c r="AI67" s="28"/>
      <c r="AJ67" s="28" t="n">
        <v>0</v>
      </c>
      <c r="AK67" s="27" t="s">
        <v>435</v>
      </c>
      <c r="AL67" s="28"/>
      <c r="AM67" s="28"/>
      <c r="AN67" s="29" t="s">
        <v>469</v>
      </c>
      <c r="AO67" s="28" t="s">
        <v>535</v>
      </c>
      <c r="AP67" s="54" t="n">
        <v>0.06</v>
      </c>
      <c r="AQ67" s="28" t="s">
        <v>536</v>
      </c>
      <c r="AR67" s="34" t="n">
        <v>43370</v>
      </c>
      <c r="AS67" s="28" t="n">
        <v>10</v>
      </c>
      <c r="AT67" s="28" t="n">
        <v>16</v>
      </c>
      <c r="AU67" s="28" t="n">
        <v>50</v>
      </c>
      <c r="AV67" s="28"/>
      <c r="AW67" s="28" t="s">
        <v>95</v>
      </c>
      <c r="AX67" s="28" t="s">
        <v>96</v>
      </c>
      <c r="AY67" s="28" t="n">
        <f aca="false">45-2.5-20</f>
        <v>22.5</v>
      </c>
      <c r="AZ67" s="28" t="n">
        <v>45</v>
      </c>
      <c r="BA67" s="28" t="n">
        <f aca="false">1620/1000</f>
        <v>1.62</v>
      </c>
      <c r="BB67" s="45" t="n">
        <f aca="false">BA67*45/AT67</f>
        <v>4.55625</v>
      </c>
      <c r="BC67" s="28" t="n">
        <v>22</v>
      </c>
      <c r="BD67" s="34" t="n">
        <v>43390</v>
      </c>
      <c r="BE67" s="28" t="n">
        <v>4</v>
      </c>
      <c r="BF67" s="28" t="n">
        <v>20</v>
      </c>
      <c r="BG67" s="35" t="n">
        <v>203761518.015689</v>
      </c>
      <c r="BH67" s="28" t="s">
        <v>314</v>
      </c>
      <c r="BI67" s="28" t="s">
        <v>142</v>
      </c>
      <c r="BJ67" s="28" t="s">
        <v>141</v>
      </c>
      <c r="BK67" s="34" t="n">
        <v>43440</v>
      </c>
      <c r="BL67" s="28" t="n">
        <v>3</v>
      </c>
      <c r="BM67" s="28" t="n">
        <v>18</v>
      </c>
      <c r="BN67" s="28" t="n">
        <v>10</v>
      </c>
      <c r="BO67" s="28" t="n">
        <v>15</v>
      </c>
      <c r="BP67" s="28" t="s">
        <v>100</v>
      </c>
      <c r="BQ67" s="28" t="s">
        <v>163</v>
      </c>
      <c r="BR67" s="28" t="s">
        <v>164</v>
      </c>
      <c r="BS67" s="28" t="s">
        <v>165</v>
      </c>
      <c r="BT67" s="28" t="str">
        <f aca="false">CONCATENATE(BH67,"_",BQ67)</f>
        <v>10-8_5-5</v>
      </c>
      <c r="BU67" s="35" t="n">
        <v>38690085662.3733</v>
      </c>
      <c r="BV67" s="27" t="s">
        <v>104</v>
      </c>
      <c r="BW67" s="35" t="n">
        <v>58035128493.56</v>
      </c>
      <c r="BX67" s="28"/>
    </row>
    <row r="68" customFormat="false" ht="13.8" hidden="false" customHeight="false" outlineLevel="0" collapsed="false">
      <c r="A68" s="27" t="n">
        <v>905021</v>
      </c>
      <c r="B68" s="38"/>
      <c r="C68" s="38" t="n">
        <v>1</v>
      </c>
      <c r="D68" s="28" t="s">
        <v>537</v>
      </c>
      <c r="E68" s="28" t="str">
        <f aca="false">CONCATENATE("Ua",REPT("0",3-(LEN(D68)-FIND("B",D68))),RIGHT(D68,LEN(D68)-FIND("B",D68)))</f>
        <v>Ua026</v>
      </c>
      <c r="F68" s="28" t="s">
        <v>523</v>
      </c>
      <c r="G68" s="27" t="s">
        <v>78</v>
      </c>
      <c r="H68" s="28" t="s">
        <v>78</v>
      </c>
      <c r="I68" s="28" t="s">
        <v>78</v>
      </c>
      <c r="J68" s="27" t="s">
        <v>78</v>
      </c>
      <c r="K68" s="27" t="s">
        <v>403</v>
      </c>
      <c r="L68" s="27" t="s">
        <v>404</v>
      </c>
      <c r="M68" s="27" t="s">
        <v>405</v>
      </c>
      <c r="N68" s="27"/>
      <c r="O68" s="27" t="s">
        <v>81</v>
      </c>
      <c r="P68" s="27"/>
      <c r="Q68" s="28"/>
      <c r="R68" s="31" t="n">
        <v>1990</v>
      </c>
      <c r="S68" s="31" t="n">
        <v>3</v>
      </c>
      <c r="T68" s="31" t="n">
        <v>25</v>
      </c>
      <c r="U68" s="27" t="s">
        <v>82</v>
      </c>
      <c r="V68" s="27"/>
      <c r="W68" s="27" t="s">
        <v>83</v>
      </c>
      <c r="X68" s="27" t="s">
        <v>456</v>
      </c>
      <c r="Y68" s="27" t="s">
        <v>531</v>
      </c>
      <c r="Z68" s="27" t="s">
        <v>538</v>
      </c>
      <c r="AA68" s="27" t="s">
        <v>539</v>
      </c>
      <c r="AB68" s="27" t="s">
        <v>499</v>
      </c>
      <c r="AC68" s="27"/>
      <c r="AD68" s="27"/>
      <c r="AE68" s="27" t="s">
        <v>467</v>
      </c>
      <c r="AF68" s="28"/>
      <c r="AG68" s="28"/>
      <c r="AH68" s="27" t="s">
        <v>78</v>
      </c>
      <c r="AI68" s="28"/>
      <c r="AJ68" s="28" t="n">
        <v>0</v>
      </c>
      <c r="AK68" s="27" t="s">
        <v>435</v>
      </c>
      <c r="AL68" s="28"/>
      <c r="AM68" s="28"/>
      <c r="AN68" s="29" t="s">
        <v>493</v>
      </c>
      <c r="AO68" s="28" t="s">
        <v>478</v>
      </c>
      <c r="AP68" s="54" t="n">
        <v>0.007</v>
      </c>
      <c r="AQ68" s="28" t="s">
        <v>540</v>
      </c>
      <c r="AR68" s="34" t="n">
        <v>43364</v>
      </c>
      <c r="AS68" s="28" t="n">
        <v>9</v>
      </c>
      <c r="AT68" s="28" t="n">
        <v>7</v>
      </c>
      <c r="AU68" s="28" t="n">
        <v>0</v>
      </c>
      <c r="AV68" s="28"/>
      <c r="AW68" s="28" t="s">
        <v>95</v>
      </c>
      <c r="AX68" s="28" t="s">
        <v>96</v>
      </c>
      <c r="AY68" s="28" t="n">
        <f aca="false">40-20</f>
        <v>20</v>
      </c>
      <c r="AZ68" s="28" t="n">
        <v>45</v>
      </c>
      <c r="BA68" s="28" t="n">
        <f aca="false">7410/1000</f>
        <v>7.41</v>
      </c>
      <c r="BB68" s="45" t="n">
        <f aca="false">BA68*45/AT68</f>
        <v>47.6357142857143</v>
      </c>
      <c r="BC68" s="28" t="n">
        <v>66</v>
      </c>
      <c r="BD68" s="34" t="n">
        <v>43413</v>
      </c>
      <c r="BE68" s="28" t="n">
        <v>7</v>
      </c>
      <c r="BF68" s="28" t="n">
        <v>20</v>
      </c>
      <c r="BG68" s="35" t="n">
        <v>447077025.541051</v>
      </c>
      <c r="BH68" s="28" t="s">
        <v>541</v>
      </c>
      <c r="BI68" s="28" t="s">
        <v>172</v>
      </c>
      <c r="BJ68" s="28" t="s">
        <v>99</v>
      </c>
      <c r="BK68" s="34" t="n">
        <v>43440</v>
      </c>
      <c r="BL68" s="28" t="n">
        <v>3</v>
      </c>
      <c r="BM68" s="28" t="n">
        <v>18</v>
      </c>
      <c r="BN68" s="28" t="n">
        <v>10</v>
      </c>
      <c r="BO68" s="28" t="n">
        <v>15</v>
      </c>
      <c r="BP68" s="28" t="s">
        <v>100</v>
      </c>
      <c r="BQ68" s="28" t="s">
        <v>150</v>
      </c>
      <c r="BR68" s="28" t="s">
        <v>151</v>
      </c>
      <c r="BS68" s="28" t="s">
        <v>152</v>
      </c>
      <c r="BT68" s="28" t="str">
        <f aca="false">CONCATENATE(BH68,"_",BQ68)</f>
        <v>5-15_1-1</v>
      </c>
      <c r="BU68" s="35" t="n">
        <v>46765479573.4489</v>
      </c>
      <c r="BV68" s="27" t="s">
        <v>104</v>
      </c>
      <c r="BW68" s="35" t="n">
        <v>70148219360.1734</v>
      </c>
      <c r="BX68" s="28"/>
    </row>
    <row r="69" customFormat="false" ht="13.8" hidden="false" customHeight="false" outlineLevel="0" collapsed="false">
      <c r="A69" s="27" t="n">
        <v>895054</v>
      </c>
      <c r="B69" s="38"/>
      <c r="C69" s="38" t="n">
        <v>1</v>
      </c>
      <c r="D69" s="28" t="s">
        <v>542</v>
      </c>
      <c r="E69" s="28" t="str">
        <f aca="false">CONCATENATE("Ua",REPT("0",3-(LEN(D69)-FIND("B",D69))),RIGHT(D69,LEN(D69)-FIND("B",D69)))</f>
        <v>Ua028</v>
      </c>
      <c r="F69" s="28" t="s">
        <v>523</v>
      </c>
      <c r="G69" s="27" t="s">
        <v>78</v>
      </c>
      <c r="H69" s="28" t="s">
        <v>78</v>
      </c>
      <c r="I69" s="28" t="s">
        <v>78</v>
      </c>
      <c r="J69" s="27" t="s">
        <v>78</v>
      </c>
      <c r="K69" s="27" t="s">
        <v>403</v>
      </c>
      <c r="L69" s="27" t="s">
        <v>404</v>
      </c>
      <c r="M69" s="27" t="s">
        <v>405</v>
      </c>
      <c r="N69" s="27" t="s">
        <v>543</v>
      </c>
      <c r="O69" s="27" t="s">
        <v>81</v>
      </c>
      <c r="P69" s="27"/>
      <c r="Q69" s="28"/>
      <c r="R69" s="31" t="n">
        <v>1989</v>
      </c>
      <c r="S69" s="31" t="n">
        <v>4</v>
      </c>
      <c r="T69" s="31" t="n">
        <v>9</v>
      </c>
      <c r="U69" s="27" t="s">
        <v>236</v>
      </c>
      <c r="V69" s="27"/>
      <c r="W69" s="27" t="s">
        <v>83</v>
      </c>
      <c r="X69" s="27" t="s">
        <v>544</v>
      </c>
      <c r="Y69" s="27" t="s">
        <v>545</v>
      </c>
      <c r="Z69" s="27" t="s">
        <v>546</v>
      </c>
      <c r="AA69" s="27" t="s">
        <v>547</v>
      </c>
      <c r="AB69" s="27" t="s">
        <v>548</v>
      </c>
      <c r="AC69" s="27"/>
      <c r="AD69" s="27"/>
      <c r="AE69" s="27" t="s">
        <v>467</v>
      </c>
      <c r="AF69" s="28"/>
      <c r="AG69" s="28"/>
      <c r="AH69" s="28"/>
      <c r="AI69" s="28"/>
      <c r="AJ69" s="28" t="n">
        <v>0</v>
      </c>
      <c r="AK69" s="27" t="s">
        <v>435</v>
      </c>
      <c r="AL69" s="28"/>
      <c r="AM69" s="28"/>
      <c r="AN69" s="29" t="s">
        <v>493</v>
      </c>
      <c r="AO69" s="28" t="s">
        <v>549</v>
      </c>
      <c r="AP69" s="54" t="n">
        <v>0.005</v>
      </c>
      <c r="AQ69" s="28" t="s">
        <v>550</v>
      </c>
      <c r="AR69" s="34" t="n">
        <v>43364</v>
      </c>
      <c r="AS69" s="28" t="n">
        <v>9</v>
      </c>
      <c r="AT69" s="28" t="n">
        <v>5</v>
      </c>
      <c r="AU69" s="28" t="n">
        <v>0</v>
      </c>
      <c r="AV69" s="28"/>
      <c r="AW69" s="28" t="s">
        <v>95</v>
      </c>
      <c r="AX69" s="28" t="s">
        <v>96</v>
      </c>
      <c r="AY69" s="28" t="n">
        <f aca="false">40-20</f>
        <v>20</v>
      </c>
      <c r="AZ69" s="28" t="n">
        <v>45</v>
      </c>
      <c r="BA69" s="28" t="n">
        <f aca="false">14200/1000</f>
        <v>14.2</v>
      </c>
      <c r="BB69" s="45" t="n">
        <f aca="false">BA69*45/AT69</f>
        <v>127.8</v>
      </c>
      <c r="BC69" s="28" t="n">
        <v>68</v>
      </c>
      <c r="BD69" s="34" t="n">
        <v>43413</v>
      </c>
      <c r="BE69" s="28" t="n">
        <v>7</v>
      </c>
      <c r="BF69" s="28" t="n">
        <v>20</v>
      </c>
      <c r="BG69" s="35" t="n">
        <v>132244783.292035</v>
      </c>
      <c r="BH69" s="28" t="s">
        <v>353</v>
      </c>
      <c r="BI69" s="28" t="s">
        <v>141</v>
      </c>
      <c r="BJ69" s="28" t="s">
        <v>149</v>
      </c>
      <c r="BK69" s="34" t="n">
        <v>43440</v>
      </c>
      <c r="BL69" s="28" t="n">
        <v>3</v>
      </c>
      <c r="BM69" s="28" t="n">
        <v>18</v>
      </c>
      <c r="BN69" s="28" t="n">
        <v>10</v>
      </c>
      <c r="BO69" s="28" t="n">
        <v>15</v>
      </c>
      <c r="BP69" s="28" t="s">
        <v>100</v>
      </c>
      <c r="BQ69" s="28" t="s">
        <v>150</v>
      </c>
      <c r="BR69" s="28" t="s">
        <v>151</v>
      </c>
      <c r="BS69" s="28" t="s">
        <v>152</v>
      </c>
      <c r="BT69" s="28" t="str">
        <f aca="false">CONCATENATE(BH69,"_",BQ69)</f>
        <v>8-2_1-1</v>
      </c>
      <c r="BU69" s="35" t="n">
        <v>24811260551.3776</v>
      </c>
      <c r="BV69" s="27" t="s">
        <v>104</v>
      </c>
      <c r="BW69" s="35" t="n">
        <v>37216890827.0664</v>
      </c>
      <c r="BX69" s="28"/>
    </row>
    <row r="70" customFormat="false" ht="13.8" hidden="false" customHeight="false" outlineLevel="0" collapsed="false">
      <c r="A70" s="27" t="n">
        <v>825044</v>
      </c>
      <c r="B70" s="38"/>
      <c r="C70" s="38" t="n">
        <v>1</v>
      </c>
      <c r="D70" s="28" t="s">
        <v>551</v>
      </c>
      <c r="E70" s="28" t="str">
        <f aca="false">CONCATENATE("Ua",REPT("0",3-(LEN(D70)-FIND("B",D70))),RIGHT(D70,LEN(D70)-FIND("B",D70)))</f>
        <v>Ua040</v>
      </c>
      <c r="F70" s="28" t="s">
        <v>523</v>
      </c>
      <c r="G70" s="27" t="s">
        <v>78</v>
      </c>
      <c r="H70" s="28" t="s">
        <v>78</v>
      </c>
      <c r="I70" s="28" t="s">
        <v>78</v>
      </c>
      <c r="J70" s="27" t="s">
        <v>78</v>
      </c>
      <c r="K70" s="27" t="s">
        <v>403</v>
      </c>
      <c r="L70" s="27" t="s">
        <v>404</v>
      </c>
      <c r="M70" s="27" t="s">
        <v>405</v>
      </c>
      <c r="N70" s="27"/>
      <c r="O70" s="27" t="s">
        <v>81</v>
      </c>
      <c r="P70" s="27"/>
      <c r="Q70" s="28"/>
      <c r="R70" s="31" t="n">
        <v>1982</v>
      </c>
      <c r="S70" s="31"/>
      <c r="T70" s="31"/>
      <c r="U70" s="27" t="s">
        <v>447</v>
      </c>
      <c r="V70" s="27"/>
      <c r="W70" s="27" t="s">
        <v>83</v>
      </c>
      <c r="X70" s="27" t="s">
        <v>552</v>
      </c>
      <c r="Y70" s="27" t="s">
        <v>156</v>
      </c>
      <c r="Z70" s="27" t="s">
        <v>553</v>
      </c>
      <c r="AA70" s="27" t="s">
        <v>554</v>
      </c>
      <c r="AB70" s="27" t="s">
        <v>555</v>
      </c>
      <c r="AC70" s="27"/>
      <c r="AD70" s="27"/>
      <c r="AE70" s="27" t="s">
        <v>412</v>
      </c>
      <c r="AF70" s="28"/>
      <c r="AG70" s="28"/>
      <c r="AH70" s="28"/>
      <c r="AI70" s="28"/>
      <c r="AJ70" s="28" t="n">
        <v>0</v>
      </c>
      <c r="AK70" s="27" t="s">
        <v>435</v>
      </c>
      <c r="AL70" s="28"/>
      <c r="AM70" s="28"/>
      <c r="AN70" s="29" t="s">
        <v>469</v>
      </c>
      <c r="AO70" s="28" t="s">
        <v>556</v>
      </c>
      <c r="AP70" s="54" t="s">
        <v>147</v>
      </c>
      <c r="AQ70" s="28" t="s">
        <v>557</v>
      </c>
      <c r="AR70" s="34" t="n">
        <v>43370</v>
      </c>
      <c r="AS70" s="28" t="n">
        <v>10</v>
      </c>
      <c r="AT70" s="28" t="n">
        <v>1</v>
      </c>
      <c r="AU70" s="28" t="n">
        <v>0</v>
      </c>
      <c r="AV70" s="28"/>
      <c r="AW70" s="28" t="s">
        <v>95</v>
      </c>
      <c r="AX70" s="28" t="s">
        <v>96</v>
      </c>
      <c r="AY70" s="28" t="n">
        <f aca="false">45-2.5-20</f>
        <v>22.5</v>
      </c>
      <c r="AZ70" s="28" t="n">
        <v>45</v>
      </c>
      <c r="BA70" s="28" t="n">
        <f aca="false">680/1000</f>
        <v>0.68</v>
      </c>
      <c r="BB70" s="45" t="n">
        <f aca="false">BA70*45/AT70</f>
        <v>30.6</v>
      </c>
      <c r="BC70" s="28" t="n">
        <v>72</v>
      </c>
      <c r="BD70" s="34" t="n">
        <v>43413</v>
      </c>
      <c r="BE70" s="28" t="n">
        <v>7</v>
      </c>
      <c r="BF70" s="28" t="n">
        <v>20</v>
      </c>
      <c r="BG70" s="35" t="n">
        <v>93519618.9423229</v>
      </c>
      <c r="BH70" s="28" t="s">
        <v>558</v>
      </c>
      <c r="BI70" s="28" t="s">
        <v>98</v>
      </c>
      <c r="BJ70" s="28" t="s">
        <v>162</v>
      </c>
      <c r="BK70" s="34" t="n">
        <v>43440</v>
      </c>
      <c r="BL70" s="28" t="n">
        <v>3</v>
      </c>
      <c r="BM70" s="28" t="n">
        <v>18</v>
      </c>
      <c r="BN70" s="28" t="n">
        <v>10</v>
      </c>
      <c r="BO70" s="28" t="n">
        <v>15</v>
      </c>
      <c r="BP70" s="28" t="s">
        <v>100</v>
      </c>
      <c r="BQ70" s="28" t="s">
        <v>150</v>
      </c>
      <c r="BR70" s="28" t="s">
        <v>151</v>
      </c>
      <c r="BS70" s="28" t="s">
        <v>152</v>
      </c>
      <c r="BT70" s="28" t="str">
        <f aca="false">CONCATENATE(BH70,"_",BQ70)</f>
        <v>12-6_1-1</v>
      </c>
      <c r="BU70" s="35" t="n">
        <v>18341812239.7452</v>
      </c>
      <c r="BV70" s="27" t="s">
        <v>104</v>
      </c>
      <c r="BW70" s="35" t="n">
        <v>27512718359.6177</v>
      </c>
      <c r="BX70" s="28"/>
    </row>
    <row r="71" customFormat="false" ht="13.8" hidden="false" customHeight="false" outlineLevel="0" collapsed="false">
      <c r="A71" s="27" t="n">
        <v>905085</v>
      </c>
      <c r="B71" s="38"/>
      <c r="C71" s="38" t="n">
        <v>1</v>
      </c>
      <c r="D71" s="28" t="s">
        <v>559</v>
      </c>
      <c r="E71" s="28" t="str">
        <f aca="false">CONCATENATE("Ua",REPT("0",3-(LEN(D71)-FIND("B",D71))),RIGHT(D71,LEN(D71)-FIND("B",D71)))</f>
        <v>Ua032</v>
      </c>
      <c r="F71" s="28" t="s">
        <v>523</v>
      </c>
      <c r="G71" s="27" t="s">
        <v>78</v>
      </c>
      <c r="H71" s="28" t="s">
        <v>78</v>
      </c>
      <c r="I71" s="28" t="s">
        <v>78</v>
      </c>
      <c r="J71" s="27" t="s">
        <v>78</v>
      </c>
      <c r="K71" s="27" t="s">
        <v>403</v>
      </c>
      <c r="L71" s="27" t="s">
        <v>404</v>
      </c>
      <c r="M71" s="27" t="s">
        <v>405</v>
      </c>
      <c r="N71" s="27"/>
      <c r="O71" s="27" t="s">
        <v>81</v>
      </c>
      <c r="P71" s="27"/>
      <c r="Q71" s="28"/>
      <c r="R71" s="31" t="n">
        <v>1990</v>
      </c>
      <c r="S71" s="31" t="n">
        <v>9</v>
      </c>
      <c r="T71" s="31" t="n">
        <v>23</v>
      </c>
      <c r="U71" s="27" t="s">
        <v>82</v>
      </c>
      <c r="V71" s="27"/>
      <c r="W71" s="27" t="s">
        <v>83</v>
      </c>
      <c r="X71" s="27" t="s">
        <v>560</v>
      </c>
      <c r="Y71" s="27" t="s">
        <v>423</v>
      </c>
      <c r="Z71" s="27" t="s">
        <v>561</v>
      </c>
      <c r="AA71" s="27" t="s">
        <v>562</v>
      </c>
      <c r="AB71" s="27" t="s">
        <v>563</v>
      </c>
      <c r="AC71" s="27"/>
      <c r="AD71" s="27"/>
      <c r="AE71" s="27" t="s">
        <v>467</v>
      </c>
      <c r="AF71" s="28"/>
      <c r="AG71" s="28"/>
      <c r="AH71" s="28"/>
      <c r="AI71" s="28"/>
      <c r="AJ71" s="28" t="n">
        <v>0</v>
      </c>
      <c r="AK71" s="27" t="s">
        <v>435</v>
      </c>
      <c r="AL71" s="28"/>
      <c r="AM71" s="28"/>
      <c r="AN71" s="29" t="s">
        <v>493</v>
      </c>
      <c r="AO71" s="28" t="s">
        <v>478</v>
      </c>
      <c r="AP71" s="54" t="n">
        <v>0.003</v>
      </c>
      <c r="AQ71" s="28" t="s">
        <v>564</v>
      </c>
      <c r="AR71" s="34" t="n">
        <v>43364</v>
      </c>
      <c r="AS71" s="28" t="n">
        <v>9</v>
      </c>
      <c r="AT71" s="28" t="n">
        <v>3</v>
      </c>
      <c r="AU71" s="28" t="n">
        <v>0</v>
      </c>
      <c r="AV71" s="28"/>
      <c r="AW71" s="28" t="s">
        <v>95</v>
      </c>
      <c r="AX71" s="28" t="s">
        <v>96</v>
      </c>
      <c r="AY71" s="28" t="n">
        <f aca="false">40-20</f>
        <v>20</v>
      </c>
      <c r="AZ71" s="28" t="n">
        <v>45</v>
      </c>
      <c r="BA71" s="28" t="n">
        <f aca="false">11900/1000</f>
        <v>11.9</v>
      </c>
      <c r="BB71" s="45" t="n">
        <f aca="false">BA71*45/AT71</f>
        <v>178.5</v>
      </c>
      <c r="BC71" s="28" t="n">
        <v>76</v>
      </c>
      <c r="BD71" s="34" t="n">
        <v>43425</v>
      </c>
      <c r="BE71" s="28" t="n">
        <v>8</v>
      </c>
      <c r="BF71" s="28" t="n">
        <v>20</v>
      </c>
      <c r="BG71" s="35" t="n">
        <v>2004082420.09267</v>
      </c>
      <c r="BH71" s="28" t="s">
        <v>565</v>
      </c>
      <c r="BI71" s="28" t="s">
        <v>169</v>
      </c>
      <c r="BJ71" s="28" t="s">
        <v>142</v>
      </c>
      <c r="BK71" s="34" t="n">
        <v>43439</v>
      </c>
      <c r="BL71" s="28" t="n">
        <v>2</v>
      </c>
      <c r="BM71" s="28" t="n">
        <v>18</v>
      </c>
      <c r="BN71" s="28" t="n">
        <v>8</v>
      </c>
      <c r="BO71" s="28" t="n">
        <v>15</v>
      </c>
      <c r="BP71" s="28" t="s">
        <v>100</v>
      </c>
      <c r="BQ71" s="28" t="s">
        <v>181</v>
      </c>
      <c r="BR71" s="28" t="s">
        <v>182</v>
      </c>
      <c r="BS71" s="28" t="s">
        <v>183</v>
      </c>
      <c r="BT71" s="28" t="str">
        <f aca="false">CONCATENATE(BH71,"_",BQ71)</f>
        <v>1-10_2-2</v>
      </c>
      <c r="BU71" s="35" t="n">
        <v>48649206365.8242</v>
      </c>
      <c r="BV71" s="27" t="s">
        <v>104</v>
      </c>
      <c r="BW71" s="35" t="n">
        <v>72973809548.7363</v>
      </c>
      <c r="BX71" s="28"/>
    </row>
    <row r="72" customFormat="false" ht="13.8" hidden="false" customHeight="false" outlineLevel="0" collapsed="false">
      <c r="A72" s="27" t="n">
        <v>905084</v>
      </c>
      <c r="B72" s="38"/>
      <c r="C72" s="38" t="n">
        <v>1</v>
      </c>
      <c r="D72" s="28" t="s">
        <v>566</v>
      </c>
      <c r="E72" s="28" t="str">
        <f aca="false">CONCATENATE("Ua",REPT("0",3-(LEN(D72)-FIND("B",D72))),RIGHT(D72,LEN(D72)-FIND("B",D72)))</f>
        <v>Ua042</v>
      </c>
      <c r="F72" s="28" t="s">
        <v>523</v>
      </c>
      <c r="G72" s="27" t="s">
        <v>78</v>
      </c>
      <c r="H72" s="28" t="s">
        <v>78</v>
      </c>
      <c r="I72" s="28" t="s">
        <v>78</v>
      </c>
      <c r="J72" s="27" t="s">
        <v>78</v>
      </c>
      <c r="K72" s="27" t="s">
        <v>403</v>
      </c>
      <c r="L72" s="27" t="s">
        <v>404</v>
      </c>
      <c r="M72" s="27" t="s">
        <v>405</v>
      </c>
      <c r="N72" s="27"/>
      <c r="O72" s="27" t="s">
        <v>81</v>
      </c>
      <c r="P72" s="27"/>
      <c r="Q72" s="28"/>
      <c r="R72" s="31" t="n">
        <v>1990</v>
      </c>
      <c r="S72" s="31" t="n">
        <v>9</v>
      </c>
      <c r="T72" s="31" t="n">
        <v>24</v>
      </c>
      <c r="U72" s="27" t="s">
        <v>236</v>
      </c>
      <c r="V72" s="27" t="s">
        <v>438</v>
      </c>
      <c r="W72" s="27" t="s">
        <v>83</v>
      </c>
      <c r="X72" s="27" t="s">
        <v>560</v>
      </c>
      <c r="Y72" s="27" t="s">
        <v>423</v>
      </c>
      <c r="Z72" s="27" t="s">
        <v>561</v>
      </c>
      <c r="AA72" s="27" t="s">
        <v>567</v>
      </c>
      <c r="AB72" s="27" t="s">
        <v>563</v>
      </c>
      <c r="AC72" s="27"/>
      <c r="AD72" s="27"/>
      <c r="AE72" s="27" t="s">
        <v>467</v>
      </c>
      <c r="AF72" s="28"/>
      <c r="AG72" s="28"/>
      <c r="AH72" s="28"/>
      <c r="AI72" s="28"/>
      <c r="AJ72" s="28" t="n">
        <v>0</v>
      </c>
      <c r="AK72" s="27" t="s">
        <v>435</v>
      </c>
      <c r="AL72" s="28"/>
      <c r="AM72" s="28"/>
      <c r="AN72" s="29" t="s">
        <v>493</v>
      </c>
      <c r="AO72" s="28" t="s">
        <v>478</v>
      </c>
      <c r="AP72" s="54" t="n">
        <v>0.001</v>
      </c>
      <c r="AQ72" s="28" t="s">
        <v>564</v>
      </c>
      <c r="AR72" s="34" t="n">
        <v>43370</v>
      </c>
      <c r="AS72" s="28" t="n">
        <v>10</v>
      </c>
      <c r="AT72" s="28" t="n">
        <v>1</v>
      </c>
      <c r="AU72" s="28" t="n">
        <v>0</v>
      </c>
      <c r="AV72" s="28"/>
      <c r="AW72" s="28" t="s">
        <v>95</v>
      </c>
      <c r="AX72" s="28" t="s">
        <v>96</v>
      </c>
      <c r="AY72" s="28" t="n">
        <f aca="false">45-2.5-20</f>
        <v>22.5</v>
      </c>
      <c r="AZ72" s="28" t="n">
        <v>45</v>
      </c>
      <c r="BA72" s="28" t="n">
        <f aca="false">419/1000</f>
        <v>0.419</v>
      </c>
      <c r="BB72" s="45" t="n">
        <f aca="false">BA72*45/AT72</f>
        <v>18.855</v>
      </c>
      <c r="BC72" s="28" t="n">
        <v>81</v>
      </c>
      <c r="BD72" s="34" t="n">
        <v>43425</v>
      </c>
      <c r="BE72" s="28" t="n">
        <v>8</v>
      </c>
      <c r="BF72" s="28" t="n">
        <v>20</v>
      </c>
      <c r="BG72" s="35" t="n">
        <v>74573582.3059615</v>
      </c>
      <c r="BH72" s="28" t="s">
        <v>568</v>
      </c>
      <c r="BI72" s="28" t="s">
        <v>162</v>
      </c>
      <c r="BJ72" s="28" t="s">
        <v>99</v>
      </c>
      <c r="BK72" s="34" t="n">
        <v>43440</v>
      </c>
      <c r="BL72" s="28" t="n">
        <v>3</v>
      </c>
      <c r="BM72" s="28" t="n">
        <v>18</v>
      </c>
      <c r="BN72" s="28" t="n">
        <v>10</v>
      </c>
      <c r="BO72" s="28" t="n">
        <v>15</v>
      </c>
      <c r="BP72" s="28" t="s">
        <v>100</v>
      </c>
      <c r="BQ72" s="28" t="s">
        <v>192</v>
      </c>
      <c r="BR72" s="28" t="s">
        <v>240</v>
      </c>
      <c r="BS72" s="28" t="s">
        <v>208</v>
      </c>
      <c r="BT72" s="28" t="str">
        <f aca="false">CONCATENATE(BH72,"_",BQ72)</f>
        <v>6-15_6-6</v>
      </c>
      <c r="BU72" s="35" t="n">
        <v>22039171593.9849</v>
      </c>
      <c r="BV72" s="27" t="s">
        <v>104</v>
      </c>
      <c r="BW72" s="35" t="n">
        <v>33058757390.9774</v>
      </c>
      <c r="BX72" s="28"/>
    </row>
    <row r="73" customFormat="false" ht="13.8" hidden="false" customHeight="false" outlineLevel="0" collapsed="false">
      <c r="A73" s="27" t="n">
        <v>825100</v>
      </c>
      <c r="B73" s="27"/>
      <c r="C73" s="27" t="n">
        <v>1</v>
      </c>
      <c r="D73" s="28" t="s">
        <v>569</v>
      </c>
      <c r="E73" s="28" t="str">
        <f aca="false">CONCATENATE("Ua",REPT("0",3-(LEN(D73)-FIND("B",D73))),RIGHT(D73,LEN(D73)-FIND("B",D73)))</f>
        <v>Ua049</v>
      </c>
      <c r="F73" s="28" t="s">
        <v>523</v>
      </c>
      <c r="G73" s="27" t="s">
        <v>78</v>
      </c>
      <c r="H73" s="28" t="s">
        <v>78</v>
      </c>
      <c r="I73" s="28" t="s">
        <v>78</v>
      </c>
      <c r="J73" s="27" t="s">
        <v>78</v>
      </c>
      <c r="K73" s="27" t="s">
        <v>403</v>
      </c>
      <c r="L73" s="27" t="s">
        <v>404</v>
      </c>
      <c r="M73" s="27" t="s">
        <v>405</v>
      </c>
      <c r="N73" s="27"/>
      <c r="O73" s="27" t="s">
        <v>81</v>
      </c>
      <c r="P73" s="27"/>
      <c r="Q73" s="28"/>
      <c r="R73" s="31" t="n">
        <v>1982</v>
      </c>
      <c r="S73" s="31" t="n">
        <v>11</v>
      </c>
      <c r="T73" s="31" t="n">
        <v>20</v>
      </c>
      <c r="U73" s="27" t="s">
        <v>236</v>
      </c>
      <c r="V73" s="27"/>
      <c r="W73" s="27" t="s">
        <v>83</v>
      </c>
      <c r="X73" s="27" t="s">
        <v>422</v>
      </c>
      <c r="Y73" s="27" t="s">
        <v>463</v>
      </c>
      <c r="Z73" s="27" t="s">
        <v>570</v>
      </c>
      <c r="AA73" s="27" t="s">
        <v>571</v>
      </c>
      <c r="AB73" s="27" t="s">
        <v>572</v>
      </c>
      <c r="AC73" s="27"/>
      <c r="AD73" s="27"/>
      <c r="AE73" s="27" t="s">
        <v>500</v>
      </c>
      <c r="AF73" s="28"/>
      <c r="AG73" s="28"/>
      <c r="AH73" s="28"/>
      <c r="AI73" s="28"/>
      <c r="AJ73" s="28" t="n">
        <v>0</v>
      </c>
      <c r="AK73" s="27" t="s">
        <v>435</v>
      </c>
      <c r="AL73" s="28"/>
      <c r="AM73" s="28"/>
      <c r="AN73" s="29" t="s">
        <v>469</v>
      </c>
      <c r="AO73" s="28" t="s">
        <v>415</v>
      </c>
      <c r="AP73" s="54" t="n">
        <v>0.002</v>
      </c>
      <c r="AQ73" s="28" t="s">
        <v>573</v>
      </c>
      <c r="AR73" s="34" t="n">
        <v>43376</v>
      </c>
      <c r="AS73" s="28" t="n">
        <v>11</v>
      </c>
      <c r="AT73" s="28" t="n">
        <v>2</v>
      </c>
      <c r="AU73" s="28" t="n">
        <v>0</v>
      </c>
      <c r="AV73" s="28"/>
      <c r="AW73" s="28" t="s">
        <v>95</v>
      </c>
      <c r="AX73" s="28" t="s">
        <v>96</v>
      </c>
      <c r="AY73" s="28" t="n">
        <f aca="false">45-2.5-20</f>
        <v>22.5</v>
      </c>
      <c r="AZ73" s="28" t="n">
        <v>45</v>
      </c>
      <c r="BA73" s="28" t="n">
        <f aca="false">6910/1000</f>
        <v>6.91</v>
      </c>
      <c r="BB73" s="45" t="n">
        <f aca="false">BA73*45/AT73</f>
        <v>155.475</v>
      </c>
      <c r="BC73" s="28" t="n">
        <v>92</v>
      </c>
      <c r="BD73" s="34" t="n">
        <v>43425</v>
      </c>
      <c r="BE73" s="28" t="n">
        <v>8</v>
      </c>
      <c r="BF73" s="28" t="n">
        <v>20</v>
      </c>
      <c r="BG73" s="35" t="n">
        <v>828105595.27869</v>
      </c>
      <c r="BH73" s="28" t="s">
        <v>574</v>
      </c>
      <c r="BI73" s="28" t="s">
        <v>178</v>
      </c>
      <c r="BJ73" s="28" t="s">
        <v>133</v>
      </c>
      <c r="BK73" s="34" t="n">
        <v>43440</v>
      </c>
      <c r="BL73" s="28" t="n">
        <v>3</v>
      </c>
      <c r="BM73" s="28" t="n">
        <v>18</v>
      </c>
      <c r="BN73" s="28" t="n">
        <v>10</v>
      </c>
      <c r="BO73" s="28" t="n">
        <v>15</v>
      </c>
      <c r="BP73" s="28" t="s">
        <v>100</v>
      </c>
      <c r="BQ73" s="28" t="s">
        <v>192</v>
      </c>
      <c r="BR73" s="28" t="s">
        <v>240</v>
      </c>
      <c r="BS73" s="28" t="s">
        <v>208</v>
      </c>
      <c r="BT73" s="28" t="str">
        <f aca="false">CONCATENATE(BH73,"_",BQ73)</f>
        <v>3-11_6-6</v>
      </c>
      <c r="BU73" s="35" t="n">
        <v>41295159797.4634</v>
      </c>
      <c r="BV73" s="27" t="s">
        <v>104</v>
      </c>
      <c r="BW73" s="35" t="n">
        <v>61942739696.1951</v>
      </c>
      <c r="BX73" s="28"/>
    </row>
    <row r="74" customFormat="false" ht="13.8" hidden="false" customHeight="false" outlineLevel="0" collapsed="false">
      <c r="A74" s="27" t="n">
        <v>915134</v>
      </c>
      <c r="B74" s="38"/>
      <c r="C74" s="38" t="n">
        <v>1</v>
      </c>
      <c r="D74" s="28" t="s">
        <v>575</v>
      </c>
      <c r="E74" s="28" t="str">
        <f aca="false">CONCATENATE("Ua",REPT("0",3-(LEN(D74)-FIND("B",D74))),RIGHT(D74,LEN(D74)-FIND("B",D74)))</f>
        <v>Ua090</v>
      </c>
      <c r="F74" s="28" t="s">
        <v>523</v>
      </c>
      <c r="G74" s="27" t="s">
        <v>78</v>
      </c>
      <c r="H74" s="28" t="s">
        <v>78</v>
      </c>
      <c r="I74" s="28" t="s">
        <v>78</v>
      </c>
      <c r="J74" s="27" t="s">
        <v>78</v>
      </c>
      <c r="K74" s="27" t="s">
        <v>403</v>
      </c>
      <c r="L74" s="27" t="s">
        <v>404</v>
      </c>
      <c r="M74" s="27" t="s">
        <v>405</v>
      </c>
      <c r="N74" s="27"/>
      <c r="O74" s="27" t="s">
        <v>81</v>
      </c>
      <c r="P74" s="27"/>
      <c r="Q74" s="28"/>
      <c r="R74" s="31" t="n">
        <v>1991</v>
      </c>
      <c r="S74" s="31" t="n">
        <v>11</v>
      </c>
      <c r="T74" s="31" t="n">
        <v>1</v>
      </c>
      <c r="U74" s="27" t="s">
        <v>82</v>
      </c>
      <c r="V74" s="27"/>
      <c r="W74" s="27" t="s">
        <v>83</v>
      </c>
      <c r="X74" s="27" t="s">
        <v>560</v>
      </c>
      <c r="Y74" s="27" t="s">
        <v>423</v>
      </c>
      <c r="Z74" s="27" t="s">
        <v>576</v>
      </c>
      <c r="AA74" s="27" t="s">
        <v>577</v>
      </c>
      <c r="AB74" s="27" t="s">
        <v>563</v>
      </c>
      <c r="AC74" s="27"/>
      <c r="AD74" s="27"/>
      <c r="AE74" s="27" t="s">
        <v>467</v>
      </c>
      <c r="AF74" s="28"/>
      <c r="AG74" s="28"/>
      <c r="AH74" s="28"/>
      <c r="AI74" s="28"/>
      <c r="AJ74" s="28" t="n">
        <v>0</v>
      </c>
      <c r="AK74" s="27" t="s">
        <v>435</v>
      </c>
      <c r="AL74" s="28"/>
      <c r="AM74" s="28"/>
      <c r="AN74" s="29" t="s">
        <v>493</v>
      </c>
      <c r="AO74" s="48" t="s">
        <v>470</v>
      </c>
      <c r="AP74" s="54" t="n">
        <v>0.012</v>
      </c>
      <c r="AQ74" s="28" t="s">
        <v>578</v>
      </c>
      <c r="AR74" s="34" t="n">
        <v>43395</v>
      </c>
      <c r="AS74" s="28" t="n">
        <v>15</v>
      </c>
      <c r="AT74" s="28" t="n">
        <v>12</v>
      </c>
      <c r="AU74" s="28"/>
      <c r="AV74" s="48"/>
      <c r="AW74" s="28" t="s">
        <v>95</v>
      </c>
      <c r="AX74" s="28" t="s">
        <v>96</v>
      </c>
      <c r="AY74" s="28" t="n">
        <f aca="false">45-2.5-20</f>
        <v>22.5</v>
      </c>
      <c r="AZ74" s="28" t="n">
        <v>45</v>
      </c>
      <c r="BA74" s="28" t="n">
        <v>0.453</v>
      </c>
      <c r="BB74" s="33" t="n">
        <f aca="false">BA74*45/AT74</f>
        <v>1.69875</v>
      </c>
      <c r="BC74" s="28" t="n">
        <v>99</v>
      </c>
      <c r="BD74" s="34" t="n">
        <v>43425</v>
      </c>
      <c r="BE74" s="28" t="n">
        <v>8</v>
      </c>
      <c r="BF74" s="28" t="n">
        <v>20</v>
      </c>
      <c r="BG74" s="35" t="n">
        <v>23035489.7062292</v>
      </c>
      <c r="BH74" s="28" t="s">
        <v>579</v>
      </c>
      <c r="BI74" s="28" t="s">
        <v>133</v>
      </c>
      <c r="BJ74" s="28" t="s">
        <v>178</v>
      </c>
      <c r="BK74" s="34" t="n">
        <v>43440</v>
      </c>
      <c r="BL74" s="28" t="n">
        <v>3</v>
      </c>
      <c r="BM74" s="28" t="n">
        <v>18</v>
      </c>
      <c r="BN74" s="28" t="n">
        <v>10</v>
      </c>
      <c r="BO74" s="28" t="n">
        <v>15</v>
      </c>
      <c r="BP74" s="28" t="s">
        <v>100</v>
      </c>
      <c r="BQ74" s="28" t="s">
        <v>192</v>
      </c>
      <c r="BR74" s="28" t="s">
        <v>240</v>
      </c>
      <c r="BS74" s="28" t="s">
        <v>208</v>
      </c>
      <c r="BT74" s="28" t="str">
        <f aca="false">CONCATENATE(BH74,"_",BQ74)</f>
        <v>11-3_6-6</v>
      </c>
      <c r="BU74" s="35" t="n">
        <v>13002662829.7488</v>
      </c>
      <c r="BV74" s="27" t="s">
        <v>104</v>
      </c>
      <c r="BW74" s="35" t="n">
        <v>19503994244.6232</v>
      </c>
      <c r="BX74" s="28"/>
    </row>
    <row r="75" customFormat="false" ht="13.8" hidden="false" customHeight="false" outlineLevel="0" collapsed="false">
      <c r="A75" s="27" t="n">
        <v>985698</v>
      </c>
      <c r="B75" s="38" t="s">
        <v>580</v>
      </c>
      <c r="C75" s="38" t="n">
        <v>2</v>
      </c>
      <c r="D75" s="28" t="s">
        <v>581</v>
      </c>
      <c r="E75" s="28" t="str">
        <f aca="false">CONCATENATE("Ua",REPT("0",3-(LEN(D75)-FIND("B",D75))),RIGHT(D75,LEN(D75)-FIND("B",D75)))</f>
        <v>Ua109</v>
      </c>
      <c r="F75" s="28" t="s">
        <v>523</v>
      </c>
      <c r="G75" s="27" t="s">
        <v>78</v>
      </c>
      <c r="H75" s="28" t="s">
        <v>78</v>
      </c>
      <c r="I75" s="28" t="s">
        <v>78</v>
      </c>
      <c r="J75" s="27" t="s">
        <v>78</v>
      </c>
      <c r="K75" s="27" t="s">
        <v>403</v>
      </c>
      <c r="L75" s="27" t="s">
        <v>404</v>
      </c>
      <c r="M75" s="27" t="s">
        <v>405</v>
      </c>
      <c r="N75" s="27"/>
      <c r="O75" s="27" t="s">
        <v>81</v>
      </c>
      <c r="P75" s="27"/>
      <c r="Q75" s="28"/>
      <c r="R75" s="31" t="n">
        <v>1998</v>
      </c>
      <c r="S75" s="31" t="n">
        <v>8</v>
      </c>
      <c r="T75" s="31" t="n">
        <v>7</v>
      </c>
      <c r="U75" s="27" t="s">
        <v>82</v>
      </c>
      <c r="V75" s="27" t="s">
        <v>406</v>
      </c>
      <c r="W75" s="27" t="s">
        <v>83</v>
      </c>
      <c r="X75" s="27" t="s">
        <v>422</v>
      </c>
      <c r="Y75" s="27"/>
      <c r="Z75" s="27" t="s">
        <v>582</v>
      </c>
      <c r="AA75" s="27" t="s">
        <v>583</v>
      </c>
      <c r="AB75" s="27" t="s">
        <v>584</v>
      </c>
      <c r="AC75" s="27"/>
      <c r="AD75" s="27"/>
      <c r="AE75" s="27" t="s">
        <v>467</v>
      </c>
      <c r="AF75" s="28"/>
      <c r="AG75" s="28"/>
      <c r="AH75" s="28"/>
      <c r="AI75" s="28"/>
      <c r="AJ75" s="28" t="n">
        <v>0</v>
      </c>
      <c r="AK75" s="27" t="s">
        <v>435</v>
      </c>
      <c r="AL75" s="28"/>
      <c r="AM75" s="28"/>
      <c r="AN75" s="27" t="s">
        <v>502</v>
      </c>
      <c r="AO75" s="28" t="s">
        <v>359</v>
      </c>
      <c r="AP75" s="54" t="n">
        <v>0.007</v>
      </c>
      <c r="AQ75" s="28" t="s">
        <v>585</v>
      </c>
      <c r="AR75" s="34" t="n">
        <v>43418</v>
      </c>
      <c r="AS75" s="28" t="n">
        <v>18</v>
      </c>
      <c r="AT75" s="28" t="n">
        <v>7</v>
      </c>
      <c r="AU75" s="28" t="n">
        <v>0</v>
      </c>
      <c r="AV75" s="28"/>
      <c r="AW75" s="28" t="s">
        <v>95</v>
      </c>
      <c r="AX75" s="28" t="s">
        <v>96</v>
      </c>
      <c r="AY75" s="28" t="n">
        <f aca="false">45-2.5-20</f>
        <v>22.5</v>
      </c>
      <c r="AZ75" s="28" t="n">
        <v>45</v>
      </c>
      <c r="BA75" s="28" t="n">
        <v>20.6</v>
      </c>
      <c r="BB75" s="33" t="n">
        <f aca="false">BA75*45/AT75</f>
        <v>132.428571428571</v>
      </c>
      <c r="BC75" s="28" t="n">
        <v>122</v>
      </c>
      <c r="BD75" s="34" t="n">
        <v>43426</v>
      </c>
      <c r="BE75" s="28" t="n">
        <v>9</v>
      </c>
      <c r="BF75" s="28" t="n">
        <v>20</v>
      </c>
      <c r="BG75" s="35" t="n">
        <v>75148.4882635846</v>
      </c>
      <c r="BH75" s="28" t="s">
        <v>586</v>
      </c>
      <c r="BI75" s="28" t="s">
        <v>172</v>
      </c>
      <c r="BJ75" s="28" t="s">
        <v>133</v>
      </c>
      <c r="BK75" s="55" t="n">
        <v>43443</v>
      </c>
      <c r="BL75" s="28" t="n">
        <v>4</v>
      </c>
      <c r="BM75" s="28" t="n">
        <v>18</v>
      </c>
      <c r="BN75" s="28" t="n">
        <v>10</v>
      </c>
      <c r="BO75" s="28" t="n">
        <v>15</v>
      </c>
      <c r="BP75" s="28" t="s">
        <v>100</v>
      </c>
      <c r="BQ75" s="28" t="s">
        <v>117</v>
      </c>
      <c r="BR75" s="28" t="s">
        <v>340</v>
      </c>
      <c r="BS75" s="28" t="s">
        <v>280</v>
      </c>
      <c r="BT75" s="28" t="str">
        <f aca="false">CONCATENATE(BH75,"_",BQ75)</f>
        <v>5-11_7-7</v>
      </c>
      <c r="BU75" s="35" t="n">
        <v>177907911.590077</v>
      </c>
      <c r="BV75" s="27" t="s">
        <v>104</v>
      </c>
      <c r="BW75" s="35" t="n">
        <v>266861867.385116</v>
      </c>
      <c r="BX75" s="28"/>
    </row>
    <row r="76" customFormat="false" ht="13.8" hidden="false" customHeight="false" outlineLevel="0" collapsed="false">
      <c r="A76" s="27" t="n">
        <v>885248</v>
      </c>
      <c r="B76" s="38" t="s">
        <v>216</v>
      </c>
      <c r="C76" s="38" t="n">
        <v>2</v>
      </c>
      <c r="D76" s="28" t="s">
        <v>587</v>
      </c>
      <c r="E76" s="28" t="str">
        <f aca="false">CONCATENATE("Ua",REPT("0",3-(LEN(D76)-FIND("B",D76))),RIGHT(D76,LEN(D76)-FIND("B",D76)))</f>
        <v>Ua075</v>
      </c>
      <c r="F76" s="28" t="s">
        <v>523</v>
      </c>
      <c r="G76" s="27" t="s">
        <v>78</v>
      </c>
      <c r="H76" s="28" t="s">
        <v>78</v>
      </c>
      <c r="I76" s="28" t="s">
        <v>78</v>
      </c>
      <c r="J76" s="27" t="s">
        <v>78</v>
      </c>
      <c r="K76" s="27" t="s">
        <v>403</v>
      </c>
      <c r="L76" s="27" t="s">
        <v>404</v>
      </c>
      <c r="M76" s="27" t="s">
        <v>405</v>
      </c>
      <c r="N76" s="27"/>
      <c r="O76" s="27" t="s">
        <v>81</v>
      </c>
      <c r="P76" s="27"/>
      <c r="Q76" s="28"/>
      <c r="R76" s="31" t="n">
        <v>1988</v>
      </c>
      <c r="S76" s="31" t="n">
        <v>11</v>
      </c>
      <c r="T76" s="31" t="n">
        <v>23</v>
      </c>
      <c r="U76" s="27" t="s">
        <v>82</v>
      </c>
      <c r="V76" s="27"/>
      <c r="W76" s="27" t="s">
        <v>83</v>
      </c>
      <c r="X76" s="27" t="s">
        <v>422</v>
      </c>
      <c r="Y76" s="27" t="s">
        <v>423</v>
      </c>
      <c r="Z76" s="27" t="s">
        <v>588</v>
      </c>
      <c r="AA76" s="27" t="s">
        <v>589</v>
      </c>
      <c r="AB76" s="27" t="s">
        <v>584</v>
      </c>
      <c r="AC76" s="27"/>
      <c r="AD76" s="27"/>
      <c r="AE76" s="27" t="s">
        <v>467</v>
      </c>
      <c r="AF76" s="28"/>
      <c r="AG76" s="28"/>
      <c r="AH76" s="28"/>
      <c r="AI76" s="28"/>
      <c r="AJ76" s="28" t="n">
        <v>0</v>
      </c>
      <c r="AK76" s="27" t="s">
        <v>435</v>
      </c>
      <c r="AL76" s="28"/>
      <c r="AM76" s="28"/>
      <c r="AN76" s="29" t="s">
        <v>493</v>
      </c>
      <c r="AO76" s="28" t="s">
        <v>590</v>
      </c>
      <c r="AP76" s="54" t="n">
        <v>0.004</v>
      </c>
      <c r="AQ76" s="28" t="s">
        <v>591</v>
      </c>
      <c r="AR76" s="34" t="n">
        <v>43389</v>
      </c>
      <c r="AS76" s="28" t="n">
        <v>14</v>
      </c>
      <c r="AT76" s="28" t="n">
        <v>4</v>
      </c>
      <c r="AU76" s="28" t="n">
        <v>0</v>
      </c>
      <c r="AV76" s="28"/>
      <c r="AW76" s="28" t="s">
        <v>95</v>
      </c>
      <c r="AX76" s="28" t="s">
        <v>96</v>
      </c>
      <c r="AY76" s="28" t="n">
        <f aca="false">45-2.5-20</f>
        <v>22.5</v>
      </c>
      <c r="AZ76" s="28" t="n">
        <v>45</v>
      </c>
      <c r="BA76" s="28" t="n">
        <v>4.05</v>
      </c>
      <c r="BB76" s="33" t="n">
        <f aca="false">BA76*45/AT76</f>
        <v>45.5625</v>
      </c>
      <c r="BC76" s="28" t="n">
        <v>131</v>
      </c>
      <c r="BD76" s="34" t="n">
        <v>43426</v>
      </c>
      <c r="BE76" s="28" t="n">
        <v>9</v>
      </c>
      <c r="BF76" s="28" t="n">
        <v>20</v>
      </c>
      <c r="BG76" s="35" t="n">
        <v>1091008873.98182</v>
      </c>
      <c r="BH76" s="28" t="s">
        <v>592</v>
      </c>
      <c r="BI76" s="28" t="s">
        <v>99</v>
      </c>
      <c r="BJ76" s="28" t="s">
        <v>172</v>
      </c>
      <c r="BK76" s="34" t="n">
        <v>43439</v>
      </c>
      <c r="BL76" s="28" t="n">
        <v>2</v>
      </c>
      <c r="BM76" s="28" t="n">
        <v>18</v>
      </c>
      <c r="BN76" s="28" t="n">
        <v>8</v>
      </c>
      <c r="BO76" s="28" t="n">
        <v>15</v>
      </c>
      <c r="BP76" s="28" t="s">
        <v>100</v>
      </c>
      <c r="BQ76" s="28" t="s">
        <v>181</v>
      </c>
      <c r="BR76" s="28" t="s">
        <v>182</v>
      </c>
      <c r="BS76" s="28" t="s">
        <v>183</v>
      </c>
      <c r="BT76" s="28" t="str">
        <f aca="false">CONCATENATE(BH76,"_",BQ76)</f>
        <v>15-5_2-2</v>
      </c>
      <c r="BU76" s="35" t="n">
        <v>43696701652.6918</v>
      </c>
      <c r="BV76" s="27" t="s">
        <v>104</v>
      </c>
      <c r="BW76" s="35" t="n">
        <v>65545052479.0377</v>
      </c>
      <c r="BX76" s="28"/>
    </row>
    <row r="77" customFormat="false" ht="13.8" hidden="false" customHeight="false" outlineLevel="0" collapsed="false">
      <c r="A77" s="27" t="n">
        <v>905022</v>
      </c>
      <c r="B77" s="38"/>
      <c r="C77" s="38" t="n">
        <v>1</v>
      </c>
      <c r="D77" s="28" t="s">
        <v>593</v>
      </c>
      <c r="E77" s="28" t="str">
        <f aca="false">CONCATENATE("Ua",REPT("0",3-(LEN(D77)-FIND("B",D77))),RIGHT(D77,LEN(D77)-FIND("B",D77)))</f>
        <v>Ua077</v>
      </c>
      <c r="F77" s="28" t="s">
        <v>523</v>
      </c>
      <c r="G77" s="27" t="s">
        <v>78</v>
      </c>
      <c r="H77" s="28" t="s">
        <v>78</v>
      </c>
      <c r="I77" s="28" t="s">
        <v>78</v>
      </c>
      <c r="J77" s="27" t="s">
        <v>78</v>
      </c>
      <c r="K77" s="27" t="s">
        <v>403</v>
      </c>
      <c r="L77" s="27" t="s">
        <v>404</v>
      </c>
      <c r="M77" s="27" t="s">
        <v>405</v>
      </c>
      <c r="N77" s="27"/>
      <c r="O77" s="27" t="s">
        <v>81</v>
      </c>
      <c r="P77" s="27"/>
      <c r="Q77" s="28"/>
      <c r="R77" s="31" t="n">
        <v>1990</v>
      </c>
      <c r="S77" s="31" t="n">
        <v>3</v>
      </c>
      <c r="T77" s="31" t="n">
        <v>28</v>
      </c>
      <c r="U77" s="27" t="s">
        <v>236</v>
      </c>
      <c r="V77" s="27"/>
      <c r="W77" s="27" t="s">
        <v>83</v>
      </c>
      <c r="X77" s="27" t="s">
        <v>482</v>
      </c>
      <c r="Y77" s="27" t="s">
        <v>482</v>
      </c>
      <c r="Z77" s="27" t="s">
        <v>594</v>
      </c>
      <c r="AA77" s="27" t="s">
        <v>595</v>
      </c>
      <c r="AB77" s="27" t="s">
        <v>563</v>
      </c>
      <c r="AC77" s="27"/>
      <c r="AD77" s="27"/>
      <c r="AE77" s="27" t="s">
        <v>467</v>
      </c>
      <c r="AF77" s="28"/>
      <c r="AG77" s="28"/>
      <c r="AH77" s="28"/>
      <c r="AI77" s="28"/>
      <c r="AJ77" s="28" t="n">
        <v>0</v>
      </c>
      <c r="AK77" s="27" t="s">
        <v>435</v>
      </c>
      <c r="AL77" s="28"/>
      <c r="AM77" s="28"/>
      <c r="AN77" s="29" t="s">
        <v>493</v>
      </c>
      <c r="AO77" s="28" t="s">
        <v>415</v>
      </c>
      <c r="AP77" s="54" t="n">
        <v>0.014</v>
      </c>
      <c r="AQ77" s="28" t="s">
        <v>596</v>
      </c>
      <c r="AR77" s="34" t="n">
        <v>43389</v>
      </c>
      <c r="AS77" s="28" t="n">
        <v>14</v>
      </c>
      <c r="AT77" s="28" t="n">
        <v>14</v>
      </c>
      <c r="AU77" s="28" t="n">
        <v>0</v>
      </c>
      <c r="AV77" s="28"/>
      <c r="AW77" s="28" t="s">
        <v>95</v>
      </c>
      <c r="AX77" s="28" t="s">
        <v>96</v>
      </c>
      <c r="AY77" s="28" t="n">
        <f aca="false">45-2.5-20</f>
        <v>22.5</v>
      </c>
      <c r="AZ77" s="28" t="n">
        <v>45</v>
      </c>
      <c r="BA77" s="28" t="n">
        <v>2.85</v>
      </c>
      <c r="BB77" s="33" t="n">
        <f aca="false">BA77*45/AT77</f>
        <v>9.16071428571429</v>
      </c>
      <c r="BC77" s="28" t="n">
        <v>133</v>
      </c>
      <c r="BD77" s="34" t="n">
        <v>43426</v>
      </c>
      <c r="BE77" s="28" t="n">
        <v>9</v>
      </c>
      <c r="BF77" s="28" t="n">
        <v>20</v>
      </c>
      <c r="BG77" s="35" t="n">
        <v>877926604.755217</v>
      </c>
      <c r="BH77" s="28" t="s">
        <v>597</v>
      </c>
      <c r="BI77" s="28" t="s">
        <v>149</v>
      </c>
      <c r="BJ77" s="28" t="s">
        <v>118</v>
      </c>
      <c r="BK77" s="34" t="n">
        <v>43443</v>
      </c>
      <c r="BL77" s="28" t="n">
        <v>4</v>
      </c>
      <c r="BM77" s="28" t="n">
        <v>18</v>
      </c>
      <c r="BN77" s="28" t="n">
        <v>10</v>
      </c>
      <c r="BO77" s="28" t="n">
        <v>15</v>
      </c>
      <c r="BP77" s="28" t="s">
        <v>100</v>
      </c>
      <c r="BQ77" s="28" t="s">
        <v>117</v>
      </c>
      <c r="BR77" s="28" t="s">
        <v>340</v>
      </c>
      <c r="BS77" s="28" t="s">
        <v>280</v>
      </c>
      <c r="BT77" s="28" t="str">
        <f aca="false">CONCATENATE(BH77,"_",BQ77)</f>
        <v>2-7_7-7</v>
      </c>
      <c r="BU77" s="35" t="n">
        <v>386591079560.529</v>
      </c>
      <c r="BV77" s="27" t="s">
        <v>104</v>
      </c>
      <c r="BW77" s="35" t="n">
        <v>579886619340.794</v>
      </c>
      <c r="BX77" s="28"/>
    </row>
    <row r="78" customFormat="false" ht="13.8" hidden="false" customHeight="false" outlineLevel="0" collapsed="false">
      <c r="A78" s="27" t="n">
        <v>885034</v>
      </c>
      <c r="B78" s="27"/>
      <c r="C78" s="27" t="n">
        <v>1</v>
      </c>
      <c r="D78" s="28" t="s">
        <v>598</v>
      </c>
      <c r="E78" s="28" t="str">
        <f aca="false">CONCATENATE("Ua",REPT("0",3-(LEN(D78)-FIND("B",D78))),RIGHT(D78,LEN(D78)-FIND("B",D78)))</f>
        <v>Ua083</v>
      </c>
      <c r="F78" s="28" t="s">
        <v>523</v>
      </c>
      <c r="G78" s="27" t="s">
        <v>78</v>
      </c>
      <c r="H78" s="28" t="s">
        <v>78</v>
      </c>
      <c r="I78" s="28" t="s">
        <v>78</v>
      </c>
      <c r="J78" s="27" t="s">
        <v>78</v>
      </c>
      <c r="K78" s="27" t="s">
        <v>403</v>
      </c>
      <c r="L78" s="27" t="s">
        <v>404</v>
      </c>
      <c r="M78" s="27" t="s">
        <v>405</v>
      </c>
      <c r="N78" s="27"/>
      <c r="O78" s="27" t="s">
        <v>81</v>
      </c>
      <c r="P78" s="27"/>
      <c r="Q78" s="28"/>
      <c r="R78" s="31" t="n">
        <v>1987</v>
      </c>
      <c r="S78" s="31" t="n">
        <v>4</v>
      </c>
      <c r="T78" s="31" t="n">
        <v>23</v>
      </c>
      <c r="U78" s="27" t="s">
        <v>82</v>
      </c>
      <c r="V78" s="27" t="s">
        <v>438</v>
      </c>
      <c r="W78" s="27" t="s">
        <v>83</v>
      </c>
      <c r="X78" s="27" t="s">
        <v>456</v>
      </c>
      <c r="Y78" s="27"/>
      <c r="Z78" s="27" t="s">
        <v>599</v>
      </c>
      <c r="AA78" s="27" t="s">
        <v>600</v>
      </c>
      <c r="AB78" s="27" t="s">
        <v>601</v>
      </c>
      <c r="AC78" s="27"/>
      <c r="AD78" s="27"/>
      <c r="AE78" s="27" t="s">
        <v>467</v>
      </c>
      <c r="AF78" s="28"/>
      <c r="AG78" s="28"/>
      <c r="AH78" s="27" t="s">
        <v>78</v>
      </c>
      <c r="AI78" s="28"/>
      <c r="AJ78" s="28" t="n">
        <v>1</v>
      </c>
      <c r="AK78" s="27" t="s">
        <v>602</v>
      </c>
      <c r="AL78" s="28"/>
      <c r="AM78" s="28"/>
      <c r="AN78" s="29" t="s">
        <v>469</v>
      </c>
      <c r="AO78" s="28" t="s">
        <v>603</v>
      </c>
      <c r="AP78" s="54" t="n">
        <v>0.009</v>
      </c>
      <c r="AQ78" s="28" t="s">
        <v>564</v>
      </c>
      <c r="AR78" s="34" t="n">
        <v>43389</v>
      </c>
      <c r="AS78" s="28" t="n">
        <v>14</v>
      </c>
      <c r="AT78" s="28" t="n">
        <v>9</v>
      </c>
      <c r="AU78" s="28" t="n">
        <v>0</v>
      </c>
      <c r="AV78" s="28"/>
      <c r="AW78" s="28" t="s">
        <v>95</v>
      </c>
      <c r="AX78" s="28" t="s">
        <v>96</v>
      </c>
      <c r="AY78" s="28" t="n">
        <f aca="false">45-2.5-20</f>
        <v>22.5</v>
      </c>
      <c r="AZ78" s="28" t="n">
        <v>45</v>
      </c>
      <c r="BA78" s="28" t="n">
        <v>6.49</v>
      </c>
      <c r="BB78" s="33" t="n">
        <f aca="false">BA78*45/AT78</f>
        <v>32.45</v>
      </c>
      <c r="BC78" s="28" t="n">
        <v>138</v>
      </c>
      <c r="BD78" s="34" t="n">
        <v>43426</v>
      </c>
      <c r="BE78" s="28" t="n">
        <v>9</v>
      </c>
      <c r="BF78" s="28" t="n">
        <v>20</v>
      </c>
      <c r="BG78" s="35" t="n">
        <v>409829584.531068</v>
      </c>
      <c r="BH78" s="28" t="s">
        <v>604</v>
      </c>
      <c r="BI78" s="28" t="s">
        <v>118</v>
      </c>
      <c r="BJ78" s="28" t="s">
        <v>98</v>
      </c>
      <c r="BK78" s="34" t="n">
        <v>43443</v>
      </c>
      <c r="BL78" s="28" t="n">
        <v>4</v>
      </c>
      <c r="BM78" s="28" t="n">
        <v>18</v>
      </c>
      <c r="BN78" s="28" t="n">
        <v>10</v>
      </c>
      <c r="BO78" s="28" t="n">
        <v>15</v>
      </c>
      <c r="BP78" s="28" t="s">
        <v>100</v>
      </c>
      <c r="BQ78" s="28" t="s">
        <v>117</v>
      </c>
      <c r="BR78" s="28" t="s">
        <v>340</v>
      </c>
      <c r="BS78" s="28" t="s">
        <v>280</v>
      </c>
      <c r="BT78" s="28" t="str">
        <f aca="false">CONCATENATE(BH78,"_",BQ78)</f>
        <v>7-12_7-7</v>
      </c>
      <c r="BU78" s="35" t="n">
        <v>114699395362.852</v>
      </c>
      <c r="BV78" s="27" t="s">
        <v>104</v>
      </c>
      <c r="BW78" s="35" t="n">
        <v>172049093044.278</v>
      </c>
      <c r="BX78" s="28"/>
    </row>
    <row r="79" customFormat="false" ht="13.8" hidden="false" customHeight="false" outlineLevel="0" collapsed="false">
      <c r="A79" s="27" t="n">
        <v>915083</v>
      </c>
      <c r="B79" s="38"/>
      <c r="C79" s="38" t="n">
        <v>1</v>
      </c>
      <c r="D79" s="28" t="s">
        <v>605</v>
      </c>
      <c r="E79" s="28" t="str">
        <f aca="false">CONCATENATE("Ua",REPT("0",3-(LEN(D79)-FIND("B",D79))),RIGHT(D79,LEN(D79)-FIND("B",D79)))</f>
        <v>Ua084</v>
      </c>
      <c r="F79" s="28" t="s">
        <v>523</v>
      </c>
      <c r="G79" s="27" t="s">
        <v>78</v>
      </c>
      <c r="H79" s="28" t="s">
        <v>78</v>
      </c>
      <c r="I79" s="28" t="s">
        <v>78</v>
      </c>
      <c r="J79" s="27" t="s">
        <v>78</v>
      </c>
      <c r="K79" s="27" t="s">
        <v>403</v>
      </c>
      <c r="L79" s="27" t="s">
        <v>404</v>
      </c>
      <c r="M79" s="27" t="s">
        <v>405</v>
      </c>
      <c r="N79" s="27"/>
      <c r="O79" s="27" t="s">
        <v>81</v>
      </c>
      <c r="P79" s="27"/>
      <c r="Q79" s="28"/>
      <c r="R79" s="31" t="n">
        <v>1991</v>
      </c>
      <c r="S79" s="31" t="n">
        <v>5</v>
      </c>
      <c r="T79" s="31" t="n">
        <v>15</v>
      </c>
      <c r="U79" s="27" t="s">
        <v>236</v>
      </c>
      <c r="V79" s="27"/>
      <c r="W79" s="27" t="s">
        <v>83</v>
      </c>
      <c r="X79" s="27" t="s">
        <v>155</v>
      </c>
      <c r="Y79" s="27" t="s">
        <v>545</v>
      </c>
      <c r="Z79" s="27" t="s">
        <v>606</v>
      </c>
      <c r="AA79" s="27" t="s">
        <v>607</v>
      </c>
      <c r="AB79" s="27" t="s">
        <v>608</v>
      </c>
      <c r="AC79" s="27"/>
      <c r="AD79" s="27"/>
      <c r="AE79" s="27" t="s">
        <v>467</v>
      </c>
      <c r="AF79" s="28"/>
      <c r="AG79" s="28"/>
      <c r="AH79" s="28"/>
      <c r="AI79" s="28"/>
      <c r="AJ79" s="28" t="n">
        <v>0</v>
      </c>
      <c r="AK79" s="27" t="s">
        <v>435</v>
      </c>
      <c r="AL79" s="28"/>
      <c r="AM79" s="28"/>
      <c r="AN79" s="29" t="s">
        <v>493</v>
      </c>
      <c r="AO79" s="28" t="s">
        <v>603</v>
      </c>
      <c r="AP79" s="54" t="n">
        <v>0.009</v>
      </c>
      <c r="AQ79" s="28" t="s">
        <v>609</v>
      </c>
      <c r="AR79" s="34" t="n">
        <v>43389</v>
      </c>
      <c r="AS79" s="28" t="n">
        <v>14</v>
      </c>
      <c r="AT79" s="28" t="n">
        <v>9</v>
      </c>
      <c r="AU79" s="28" t="n">
        <v>0</v>
      </c>
      <c r="AV79" s="28"/>
      <c r="AW79" s="28" t="s">
        <v>95</v>
      </c>
      <c r="AX79" s="28" t="s">
        <v>96</v>
      </c>
      <c r="AY79" s="28" t="n">
        <f aca="false">45-2.5-20</f>
        <v>22.5</v>
      </c>
      <c r="AZ79" s="28" t="n">
        <v>45</v>
      </c>
      <c r="BA79" s="28" t="n">
        <v>3.18</v>
      </c>
      <c r="BB79" s="33" t="n">
        <f aca="false">BA79*45/AT79</f>
        <v>15.9</v>
      </c>
      <c r="BC79" s="28" t="n">
        <v>139</v>
      </c>
      <c r="BD79" s="34" t="n">
        <v>43426</v>
      </c>
      <c r="BE79" s="28" t="n">
        <v>9</v>
      </c>
      <c r="BF79" s="28" t="n">
        <v>20</v>
      </c>
      <c r="BG79" s="35" t="n">
        <v>177244704.430292</v>
      </c>
      <c r="BH79" s="28" t="s">
        <v>610</v>
      </c>
      <c r="BI79" s="28" t="s">
        <v>141</v>
      </c>
      <c r="BJ79" s="28" t="s">
        <v>134</v>
      </c>
      <c r="BK79" s="34" t="n">
        <v>43443</v>
      </c>
      <c r="BL79" s="28" t="n">
        <v>4</v>
      </c>
      <c r="BM79" s="28" t="n">
        <v>18</v>
      </c>
      <c r="BN79" s="28" t="n">
        <v>10</v>
      </c>
      <c r="BO79" s="28" t="n">
        <v>15</v>
      </c>
      <c r="BP79" s="28" t="s">
        <v>100</v>
      </c>
      <c r="BQ79" s="28" t="s">
        <v>117</v>
      </c>
      <c r="BR79" s="28" t="s">
        <v>340</v>
      </c>
      <c r="BS79" s="28" t="s">
        <v>280</v>
      </c>
      <c r="BT79" s="28" t="str">
        <f aca="false">CONCATENATE(BH79,"_",BQ79)</f>
        <v>8-13_7-7</v>
      </c>
      <c r="BU79" s="35" t="n">
        <v>36577868208.9143</v>
      </c>
      <c r="BV79" s="27" t="s">
        <v>104</v>
      </c>
      <c r="BW79" s="35" t="n">
        <v>54866802313.3714</v>
      </c>
      <c r="BX79" s="28"/>
    </row>
    <row r="80" customFormat="false" ht="13.8" hidden="false" customHeight="false" outlineLevel="0" collapsed="false">
      <c r="A80" s="27" t="n">
        <v>985015</v>
      </c>
      <c r="B80" s="38"/>
      <c r="C80" s="38" t="n">
        <v>1</v>
      </c>
      <c r="D80" s="28" t="s">
        <v>611</v>
      </c>
      <c r="E80" s="28" t="str">
        <f aca="false">CONCATENATE("Ua",REPT("0",3-(LEN(D80)-FIND("B",D80))),RIGHT(D80,LEN(D80)-FIND("B",D80)))</f>
        <v>Ua117</v>
      </c>
      <c r="F80" s="28" t="s">
        <v>523</v>
      </c>
      <c r="G80" s="27" t="s">
        <v>78</v>
      </c>
      <c r="H80" s="28" t="s">
        <v>78</v>
      </c>
      <c r="I80" s="28" t="s">
        <v>78</v>
      </c>
      <c r="J80" s="27" t="s">
        <v>78</v>
      </c>
      <c r="K80" s="27" t="s">
        <v>403</v>
      </c>
      <c r="L80" s="27" t="s">
        <v>404</v>
      </c>
      <c r="M80" s="27" t="s">
        <v>405</v>
      </c>
      <c r="N80" s="27"/>
      <c r="O80" s="27" t="s">
        <v>81</v>
      </c>
      <c r="P80" s="27"/>
      <c r="Q80" s="28"/>
      <c r="R80" s="31" t="n">
        <v>1998</v>
      </c>
      <c r="S80" s="31" t="n">
        <v>2</v>
      </c>
      <c r="T80" s="31" t="n">
        <v>12</v>
      </c>
      <c r="U80" s="27" t="s">
        <v>236</v>
      </c>
      <c r="V80" s="27" t="s">
        <v>406</v>
      </c>
      <c r="W80" s="27" t="s">
        <v>83</v>
      </c>
      <c r="X80" s="27" t="s">
        <v>456</v>
      </c>
      <c r="Y80" s="27" t="s">
        <v>612</v>
      </c>
      <c r="Z80" s="27" t="s">
        <v>613</v>
      </c>
      <c r="AA80" s="27" t="s">
        <v>614</v>
      </c>
      <c r="AB80" s="27" t="s">
        <v>563</v>
      </c>
      <c r="AC80" s="27"/>
      <c r="AD80" s="27"/>
      <c r="AE80" s="27" t="s">
        <v>467</v>
      </c>
      <c r="AF80" s="28"/>
      <c r="AG80" s="28"/>
      <c r="AH80" s="28"/>
      <c r="AI80" s="28"/>
      <c r="AJ80" s="28" t="n">
        <v>0</v>
      </c>
      <c r="AK80" s="27" t="s">
        <v>435</v>
      </c>
      <c r="AL80" s="28"/>
      <c r="AM80" s="28"/>
      <c r="AN80" s="27" t="s">
        <v>502</v>
      </c>
      <c r="AO80" s="28" t="s">
        <v>359</v>
      </c>
      <c r="AP80" s="54" t="n">
        <v>0.004</v>
      </c>
      <c r="AQ80" s="28" t="s">
        <v>615</v>
      </c>
      <c r="AR80" s="34" t="n">
        <v>43419</v>
      </c>
      <c r="AS80" s="28" t="n">
        <v>19</v>
      </c>
      <c r="AT80" s="28" t="n">
        <v>4</v>
      </c>
      <c r="AU80" s="28" t="n">
        <v>0</v>
      </c>
      <c r="AV80" s="28"/>
      <c r="AW80" s="28" t="s">
        <v>95</v>
      </c>
      <c r="AX80" s="28" t="s">
        <v>96</v>
      </c>
      <c r="AY80" s="28" t="n">
        <f aca="false">45-2.5-20</f>
        <v>22.5</v>
      </c>
      <c r="AZ80" s="28" t="n">
        <v>45</v>
      </c>
      <c r="BA80" s="28" t="n">
        <v>12.6</v>
      </c>
      <c r="BB80" s="33" t="n">
        <f aca="false">BA80*45/AT80</f>
        <v>141.75</v>
      </c>
      <c r="BC80" s="28" t="n">
        <v>144</v>
      </c>
      <c r="BD80" s="34" t="n">
        <v>43426</v>
      </c>
      <c r="BE80" s="28" t="n">
        <v>9</v>
      </c>
      <c r="BF80" s="28" t="n">
        <v>20</v>
      </c>
      <c r="BG80" s="35" t="n">
        <v>896008110.609707</v>
      </c>
      <c r="BH80" s="28" t="s">
        <v>616</v>
      </c>
      <c r="BI80" s="28" t="s">
        <v>175</v>
      </c>
      <c r="BJ80" s="28" t="s">
        <v>178</v>
      </c>
      <c r="BK80" s="34" t="n">
        <v>43443</v>
      </c>
      <c r="BL80" s="28" t="n">
        <v>4</v>
      </c>
      <c r="BM80" s="28" t="n">
        <v>18</v>
      </c>
      <c r="BN80" s="28" t="n">
        <v>10</v>
      </c>
      <c r="BO80" s="28" t="n">
        <v>15</v>
      </c>
      <c r="BP80" s="28" t="s">
        <v>100</v>
      </c>
      <c r="BQ80" s="28" t="s">
        <v>117</v>
      </c>
      <c r="BR80" s="28" t="s">
        <v>340</v>
      </c>
      <c r="BS80" s="28" t="s">
        <v>280</v>
      </c>
      <c r="BT80" s="28" t="str">
        <f aca="false">CONCATENATE(BH80,"_",BQ80)</f>
        <v>14-3_7-7</v>
      </c>
      <c r="BU80" s="35" t="n">
        <v>113279823698.079</v>
      </c>
      <c r="BV80" s="27" t="s">
        <v>104</v>
      </c>
      <c r="BW80" s="35" t="n">
        <v>169919735547.119</v>
      </c>
      <c r="BX80" s="28"/>
    </row>
    <row r="81" customFormat="false" ht="13.8" hidden="false" customHeight="false" outlineLevel="0" collapsed="false">
      <c r="A81" s="27" t="n">
        <v>825009</v>
      </c>
      <c r="B81" s="38" t="s">
        <v>241</v>
      </c>
      <c r="C81" s="38" t="n">
        <v>2</v>
      </c>
      <c r="D81" s="28" t="s">
        <v>617</v>
      </c>
      <c r="E81" s="28" t="str">
        <f aca="false">CONCATENATE("Ua",REPT("0",3-(LEN(D81)-FIND("B",D81))),RIGHT(D81,LEN(D81)-FIND("B",D81)))</f>
        <v>Ua062</v>
      </c>
      <c r="F81" s="28" t="s">
        <v>523</v>
      </c>
      <c r="G81" s="27" t="s">
        <v>78</v>
      </c>
      <c r="H81" s="28" t="s">
        <v>78</v>
      </c>
      <c r="I81" s="28" t="s">
        <v>78</v>
      </c>
      <c r="J81" s="27" t="s">
        <v>78</v>
      </c>
      <c r="K81" s="27" t="s">
        <v>403</v>
      </c>
      <c r="L81" s="27" t="s">
        <v>404</v>
      </c>
      <c r="M81" s="27" t="s">
        <v>405</v>
      </c>
      <c r="N81" s="27"/>
      <c r="O81" s="27" t="s">
        <v>81</v>
      </c>
      <c r="P81" s="27"/>
      <c r="Q81" s="28"/>
      <c r="R81" s="31" t="n">
        <v>1981</v>
      </c>
      <c r="S81" s="31" t="n">
        <v>4</v>
      </c>
      <c r="T81" s="31" t="n">
        <v>28</v>
      </c>
      <c r="U81" s="27" t="s">
        <v>82</v>
      </c>
      <c r="V81" s="27" t="s">
        <v>406</v>
      </c>
      <c r="W81" s="27" t="s">
        <v>83</v>
      </c>
      <c r="X81" s="27" t="s">
        <v>544</v>
      </c>
      <c r="Y81" s="27" t="s">
        <v>545</v>
      </c>
      <c r="Z81" s="27" t="s">
        <v>618</v>
      </c>
      <c r="AA81" s="27" t="s">
        <v>619</v>
      </c>
      <c r="AB81" s="27" t="s">
        <v>620</v>
      </c>
      <c r="AC81" s="27"/>
      <c r="AD81" s="27"/>
      <c r="AE81" s="27" t="s">
        <v>621</v>
      </c>
      <c r="AF81" s="28"/>
      <c r="AG81" s="28"/>
      <c r="AH81" s="27" t="s">
        <v>78</v>
      </c>
      <c r="AI81" s="28"/>
      <c r="AJ81" s="28" t="n">
        <v>0</v>
      </c>
      <c r="AK81" s="27" t="s">
        <v>435</v>
      </c>
      <c r="AL81" s="28"/>
      <c r="AM81" s="28"/>
      <c r="AN81" s="29" t="s">
        <v>469</v>
      </c>
      <c r="AO81" s="28" t="s">
        <v>359</v>
      </c>
      <c r="AP81" s="54" t="n">
        <f aca="false">0.032</f>
        <v>0.032</v>
      </c>
      <c r="AQ81" s="28" t="s">
        <v>622</v>
      </c>
      <c r="AR81" s="34" t="n">
        <v>43384</v>
      </c>
      <c r="AS81" s="28" t="n">
        <v>12</v>
      </c>
      <c r="AT81" s="28" t="n">
        <v>16</v>
      </c>
      <c r="AU81" s="28" t="n">
        <f aca="false">AT81*2</f>
        <v>32</v>
      </c>
      <c r="AV81" s="28"/>
      <c r="AW81" s="28" t="s">
        <v>95</v>
      </c>
      <c r="AX81" s="28" t="s">
        <v>96</v>
      </c>
      <c r="AY81" s="28" t="n">
        <f aca="false">45-2.5-20</f>
        <v>22.5</v>
      </c>
      <c r="AZ81" s="28" t="n">
        <v>45</v>
      </c>
      <c r="BA81" s="28" t="n">
        <v>13.7</v>
      </c>
      <c r="BB81" s="28" t="n">
        <f aca="false">BA81*45/AT81</f>
        <v>38.53125</v>
      </c>
      <c r="BC81" s="28" t="n">
        <v>161</v>
      </c>
      <c r="BD81" s="34" t="n">
        <v>43430</v>
      </c>
      <c r="BE81" s="28" t="n">
        <v>10</v>
      </c>
      <c r="BF81" s="28" t="n">
        <v>20</v>
      </c>
      <c r="BG81" s="35" t="n">
        <v>121192625.878988</v>
      </c>
      <c r="BH81" s="28" t="s">
        <v>623</v>
      </c>
      <c r="BI81" s="28" t="s">
        <v>161</v>
      </c>
      <c r="BJ81" s="28" t="s">
        <v>134</v>
      </c>
      <c r="BK81" s="34" t="n">
        <v>43443</v>
      </c>
      <c r="BL81" s="28" t="n">
        <v>4</v>
      </c>
      <c r="BM81" s="28" t="n">
        <v>18</v>
      </c>
      <c r="BN81" s="28" t="n">
        <v>10</v>
      </c>
      <c r="BO81" s="28" t="n">
        <v>15</v>
      </c>
      <c r="BP81" s="28" t="s">
        <v>100</v>
      </c>
      <c r="BQ81" s="28" t="s">
        <v>101</v>
      </c>
      <c r="BR81" s="28" t="s">
        <v>102</v>
      </c>
      <c r="BS81" s="28" t="s">
        <v>103</v>
      </c>
      <c r="BT81" s="28" t="str">
        <f aca="false">CONCATENATE(BH81,"_",BQ81)</f>
        <v>9-13_8-8</v>
      </c>
      <c r="BU81" s="35" t="n">
        <v>19794172927.379</v>
      </c>
      <c r="BV81" s="27" t="s">
        <v>104</v>
      </c>
      <c r="BW81" s="35" t="n">
        <v>29691259391.0685</v>
      </c>
      <c r="BX81" s="28"/>
    </row>
    <row r="82" customFormat="false" ht="13.8" hidden="false" customHeight="false" outlineLevel="0" collapsed="false">
      <c r="A82" s="27" t="n">
        <v>885248</v>
      </c>
      <c r="B82" s="38" t="s">
        <v>241</v>
      </c>
      <c r="C82" s="38" t="n">
        <v>2</v>
      </c>
      <c r="D82" s="28" t="s">
        <v>624</v>
      </c>
      <c r="E82" s="28" t="str">
        <f aca="false">CONCATENATE("Ua",REPT("0",3-(LEN(D82)-FIND("B",D82))),RIGHT(D82,LEN(D82)-FIND("B",D82)))</f>
        <v>Ua053</v>
      </c>
      <c r="F82" s="28" t="s">
        <v>523</v>
      </c>
      <c r="G82" s="27" t="s">
        <v>78</v>
      </c>
      <c r="H82" s="28" t="s">
        <v>78</v>
      </c>
      <c r="I82" s="28" t="s">
        <v>78</v>
      </c>
      <c r="J82" s="27" t="s">
        <v>78</v>
      </c>
      <c r="K82" s="27" t="s">
        <v>403</v>
      </c>
      <c r="L82" s="27" t="s">
        <v>404</v>
      </c>
      <c r="M82" s="27" t="s">
        <v>405</v>
      </c>
      <c r="N82" s="27"/>
      <c r="O82" s="27" t="s">
        <v>81</v>
      </c>
      <c r="P82" s="27"/>
      <c r="Q82" s="28"/>
      <c r="R82" s="31" t="n">
        <v>1988</v>
      </c>
      <c r="S82" s="31" t="n">
        <v>11</v>
      </c>
      <c r="T82" s="31" t="n">
        <v>23</v>
      </c>
      <c r="U82" s="27" t="s">
        <v>82</v>
      </c>
      <c r="V82" s="27"/>
      <c r="W82" s="27" t="s">
        <v>83</v>
      </c>
      <c r="X82" s="27" t="s">
        <v>422</v>
      </c>
      <c r="Y82" s="27" t="s">
        <v>423</v>
      </c>
      <c r="Z82" s="27" t="s">
        <v>588</v>
      </c>
      <c r="AA82" s="27" t="s">
        <v>589</v>
      </c>
      <c r="AB82" s="27" t="s">
        <v>584</v>
      </c>
      <c r="AC82" s="27"/>
      <c r="AD82" s="27"/>
      <c r="AE82" s="27" t="s">
        <v>467</v>
      </c>
      <c r="AF82" s="28"/>
      <c r="AG82" s="28"/>
      <c r="AH82" s="28"/>
      <c r="AI82" s="28"/>
      <c r="AJ82" s="28" t="n">
        <v>0</v>
      </c>
      <c r="AK82" s="27" t="s">
        <v>435</v>
      </c>
      <c r="AL82" s="28"/>
      <c r="AM82" s="28"/>
      <c r="AN82" s="29" t="s">
        <v>493</v>
      </c>
      <c r="AO82" s="28" t="s">
        <v>478</v>
      </c>
      <c r="AP82" s="54" t="n">
        <v>0.012</v>
      </c>
      <c r="AQ82" s="28" t="s">
        <v>564</v>
      </c>
      <c r="AR82" s="34" t="n">
        <v>43376</v>
      </c>
      <c r="AS82" s="28" t="n">
        <v>11</v>
      </c>
      <c r="AT82" s="28" t="n">
        <v>12</v>
      </c>
      <c r="AU82" s="28" t="n">
        <v>0</v>
      </c>
      <c r="AV82" s="28"/>
      <c r="AW82" s="28" t="s">
        <v>95</v>
      </c>
      <c r="AX82" s="28" t="s">
        <v>96</v>
      </c>
      <c r="AY82" s="28" t="n">
        <f aca="false">45-2.5-20</f>
        <v>22.5</v>
      </c>
      <c r="AZ82" s="28" t="n">
        <v>45</v>
      </c>
      <c r="BA82" s="28" t="n">
        <f aca="false">25400/1000</f>
        <v>25.4</v>
      </c>
      <c r="BB82" s="45" t="n">
        <f aca="false">BA82*45/AT82</f>
        <v>95.25</v>
      </c>
      <c r="BC82" s="28" t="n">
        <v>192</v>
      </c>
      <c r="BD82" s="34" t="n">
        <v>43432</v>
      </c>
      <c r="BE82" s="28" t="n">
        <v>11</v>
      </c>
      <c r="BF82" s="28" t="n">
        <v>20</v>
      </c>
      <c r="BG82" s="35" t="n">
        <v>1914164789.51275</v>
      </c>
      <c r="BH82" s="28" t="s">
        <v>625</v>
      </c>
      <c r="BI82" s="28" t="s">
        <v>169</v>
      </c>
      <c r="BJ82" s="28" t="s">
        <v>99</v>
      </c>
      <c r="BK82" s="34" t="n">
        <v>43439</v>
      </c>
      <c r="BL82" s="28" t="n">
        <v>2</v>
      </c>
      <c r="BM82" s="28" t="n">
        <v>18</v>
      </c>
      <c r="BN82" s="28" t="n">
        <v>8</v>
      </c>
      <c r="BO82" s="28" t="n">
        <v>15</v>
      </c>
      <c r="BP82" s="28" t="s">
        <v>100</v>
      </c>
      <c r="BQ82" s="28" t="s">
        <v>181</v>
      </c>
      <c r="BR82" s="28" t="s">
        <v>182</v>
      </c>
      <c r="BS82" s="28" t="s">
        <v>183</v>
      </c>
      <c r="BT82" s="28" t="str">
        <f aca="false">CONCATENATE(BH82,"_",BQ82)</f>
        <v>1-15_2-2</v>
      </c>
      <c r="BU82" s="35" t="n">
        <v>5040526.0284652</v>
      </c>
      <c r="BV82" s="27" t="s">
        <v>104</v>
      </c>
      <c r="BW82" s="35" t="n">
        <v>7560789.0426978</v>
      </c>
      <c r="BX82" s="28"/>
    </row>
    <row r="83" customFormat="false" ht="13.8" hidden="false" customHeight="false" outlineLevel="0" collapsed="false">
      <c r="A83" s="27" t="n">
        <v>835160</v>
      </c>
      <c r="B83" s="27"/>
      <c r="C83" s="27" t="n">
        <v>1</v>
      </c>
      <c r="D83" s="28" t="s">
        <v>626</v>
      </c>
      <c r="E83" s="28" t="str">
        <f aca="false">CONCATENATE("Ua",REPT("0",3-(LEN(D83)-FIND("B",D83))),RIGHT(D83,LEN(D83)-FIND("B",D83)))</f>
        <v>Ua055</v>
      </c>
      <c r="F83" s="28" t="s">
        <v>523</v>
      </c>
      <c r="G83" s="27" t="s">
        <v>78</v>
      </c>
      <c r="H83" s="28" t="s">
        <v>78</v>
      </c>
      <c r="I83" s="28" t="s">
        <v>78</v>
      </c>
      <c r="J83" s="27" t="s">
        <v>78</v>
      </c>
      <c r="K83" s="27" t="s">
        <v>403</v>
      </c>
      <c r="L83" s="27" t="s">
        <v>404</v>
      </c>
      <c r="M83" s="27" t="s">
        <v>405</v>
      </c>
      <c r="N83" s="27"/>
      <c r="O83" s="27" t="s">
        <v>81</v>
      </c>
      <c r="P83" s="27"/>
      <c r="Q83" s="28"/>
      <c r="R83" s="31" t="n">
        <v>1983</v>
      </c>
      <c r="S83" s="31" t="n">
        <v>8</v>
      </c>
      <c r="T83" s="31" t="n">
        <v>17</v>
      </c>
      <c r="U83" s="27" t="s">
        <v>236</v>
      </c>
      <c r="V83" s="27"/>
      <c r="W83" s="27" t="s">
        <v>83</v>
      </c>
      <c r="X83" s="27" t="s">
        <v>456</v>
      </c>
      <c r="Y83" s="27" t="s">
        <v>627</v>
      </c>
      <c r="Z83" s="27" t="s">
        <v>628</v>
      </c>
      <c r="AA83" s="27" t="s">
        <v>629</v>
      </c>
      <c r="AB83" s="27" t="s">
        <v>630</v>
      </c>
      <c r="AC83" s="27"/>
      <c r="AD83" s="27"/>
      <c r="AE83" s="27" t="s">
        <v>467</v>
      </c>
      <c r="AF83" s="28"/>
      <c r="AG83" s="28"/>
      <c r="AH83" s="28"/>
      <c r="AI83" s="28"/>
      <c r="AJ83" s="28" t="n">
        <v>0</v>
      </c>
      <c r="AK83" s="27" t="s">
        <v>435</v>
      </c>
      <c r="AL83" s="28"/>
      <c r="AM83" s="28"/>
      <c r="AN83" s="29" t="s">
        <v>469</v>
      </c>
      <c r="AO83" s="28" t="s">
        <v>415</v>
      </c>
      <c r="AP83" s="54" t="n">
        <v>0.001</v>
      </c>
      <c r="AQ83" s="28" t="s">
        <v>631</v>
      </c>
      <c r="AR83" s="34" t="n">
        <v>43384</v>
      </c>
      <c r="AS83" s="28" t="n">
        <v>12</v>
      </c>
      <c r="AT83" s="28" t="n">
        <v>1</v>
      </c>
      <c r="AU83" s="28" t="n">
        <v>0</v>
      </c>
      <c r="AV83" s="28"/>
      <c r="AW83" s="28" t="s">
        <v>95</v>
      </c>
      <c r="AX83" s="28" t="s">
        <v>96</v>
      </c>
      <c r="AY83" s="28" t="n">
        <f aca="false">45-2.5-20</f>
        <v>22.5</v>
      </c>
      <c r="AZ83" s="28" t="n">
        <v>45</v>
      </c>
      <c r="BA83" s="28" t="n">
        <v>0.098</v>
      </c>
      <c r="BB83" s="28" t="n">
        <f aca="false">BA83*45/AT83</f>
        <v>4.41</v>
      </c>
      <c r="BC83" s="28" t="n">
        <v>195</v>
      </c>
      <c r="BD83" s="34" t="n">
        <v>43432</v>
      </c>
      <c r="BE83" s="28" t="n">
        <v>11</v>
      </c>
      <c r="BF83" s="28" t="n">
        <v>20</v>
      </c>
      <c r="BG83" s="35" t="n">
        <v>1694811.17379356</v>
      </c>
      <c r="BH83" s="28" t="s">
        <v>632</v>
      </c>
      <c r="BI83" s="28" t="s">
        <v>168</v>
      </c>
      <c r="BJ83" s="28" t="s">
        <v>172</v>
      </c>
      <c r="BK83" s="34" t="n">
        <v>43443</v>
      </c>
      <c r="BL83" s="28" t="n">
        <v>4</v>
      </c>
      <c r="BM83" s="28" t="n">
        <v>18</v>
      </c>
      <c r="BN83" s="28" t="n">
        <v>10</v>
      </c>
      <c r="BO83" s="28" t="n">
        <v>15</v>
      </c>
      <c r="BP83" s="28" t="s">
        <v>100</v>
      </c>
      <c r="BQ83" s="28" t="s">
        <v>135</v>
      </c>
      <c r="BR83" s="28" t="s">
        <v>136</v>
      </c>
      <c r="BS83" s="28" t="s">
        <v>123</v>
      </c>
      <c r="BT83" s="28" t="str">
        <f aca="false">CONCATENATE(BH83,"_",BQ83)</f>
        <v>4-5_9-9</v>
      </c>
      <c r="BU83" s="35" t="n">
        <v>1382255696.58919</v>
      </c>
      <c r="BV83" s="27" t="s">
        <v>104</v>
      </c>
      <c r="BW83" s="35" t="n">
        <v>2073383544.88378</v>
      </c>
      <c r="BX83" s="28"/>
    </row>
    <row r="84" customFormat="false" ht="13.8" hidden="false" customHeight="false" outlineLevel="0" collapsed="false">
      <c r="A84" s="27" t="n">
        <v>885129</v>
      </c>
      <c r="B84" s="27"/>
      <c r="C84" s="27" t="n">
        <v>1</v>
      </c>
      <c r="D84" s="28" t="s">
        <v>633</v>
      </c>
      <c r="E84" s="28" t="str">
        <f aca="false">CONCATENATE("Ua",REPT("0",3-(LEN(D84)-FIND("B",D84))),RIGHT(D84,LEN(D84)-FIND("B",D84)))</f>
        <v>Ua089</v>
      </c>
      <c r="F84" s="28" t="s">
        <v>523</v>
      </c>
      <c r="G84" s="27" t="s">
        <v>78</v>
      </c>
      <c r="H84" s="28" t="s">
        <v>78</v>
      </c>
      <c r="I84" s="28" t="s">
        <v>78</v>
      </c>
      <c r="J84" s="27" t="s">
        <v>78</v>
      </c>
      <c r="K84" s="27" t="s">
        <v>403</v>
      </c>
      <c r="L84" s="27" t="s">
        <v>404</v>
      </c>
      <c r="M84" s="27" t="s">
        <v>405</v>
      </c>
      <c r="N84" s="27"/>
      <c r="O84" s="27" t="s">
        <v>81</v>
      </c>
      <c r="P84" s="27"/>
      <c r="Q84" s="28"/>
      <c r="R84" s="31" t="n">
        <v>1988</v>
      </c>
      <c r="S84" s="31" t="n">
        <v>7</v>
      </c>
      <c r="T84" s="31" t="n">
        <v>10</v>
      </c>
      <c r="U84" s="27" t="s">
        <v>236</v>
      </c>
      <c r="V84" s="27" t="s">
        <v>406</v>
      </c>
      <c r="W84" s="27" t="s">
        <v>83</v>
      </c>
      <c r="X84" s="27" t="s">
        <v>560</v>
      </c>
      <c r="Y84" s="27" t="s">
        <v>423</v>
      </c>
      <c r="Z84" s="27" t="s">
        <v>634</v>
      </c>
      <c r="AA84" s="27" t="s">
        <v>635</v>
      </c>
      <c r="AB84" s="27" t="s">
        <v>584</v>
      </c>
      <c r="AC84" s="27"/>
      <c r="AD84" s="27"/>
      <c r="AE84" s="27" t="s">
        <v>467</v>
      </c>
      <c r="AF84" s="28"/>
      <c r="AG84" s="28"/>
      <c r="AH84" s="28"/>
      <c r="AI84" s="28"/>
      <c r="AJ84" s="28" t="n">
        <v>0</v>
      </c>
      <c r="AK84" s="27" t="s">
        <v>435</v>
      </c>
      <c r="AL84" s="28"/>
      <c r="AM84" s="28"/>
      <c r="AN84" s="27" t="s">
        <v>469</v>
      </c>
      <c r="AO84" s="48" t="s">
        <v>470</v>
      </c>
      <c r="AP84" s="54" t="n">
        <v>0.016</v>
      </c>
      <c r="AQ84" s="28" t="s">
        <v>636</v>
      </c>
      <c r="AR84" s="34" t="n">
        <v>43395</v>
      </c>
      <c r="AS84" s="28" t="n">
        <v>15</v>
      </c>
      <c r="AT84" s="28" t="n">
        <v>16</v>
      </c>
      <c r="AU84" s="28"/>
      <c r="AV84" s="48"/>
      <c r="AW84" s="28" t="s">
        <v>95</v>
      </c>
      <c r="AX84" s="28" t="s">
        <v>96</v>
      </c>
      <c r="AY84" s="28" t="n">
        <f aca="false">45-2.5-20</f>
        <v>22.5</v>
      </c>
      <c r="AZ84" s="28" t="n">
        <v>45</v>
      </c>
      <c r="BA84" s="28" t="n">
        <v>4.88</v>
      </c>
      <c r="BB84" s="33" t="n">
        <f aca="false">BA84*45/AT84</f>
        <v>13.725</v>
      </c>
      <c r="BC84" s="28" t="n">
        <v>197</v>
      </c>
      <c r="BD84" s="34" t="n">
        <v>43432</v>
      </c>
      <c r="BE84" s="28" t="n">
        <v>11</v>
      </c>
      <c r="BF84" s="28" t="n">
        <v>20</v>
      </c>
      <c r="BG84" s="35" t="n">
        <v>197085446.82198</v>
      </c>
      <c r="BH84" s="28" t="s">
        <v>637</v>
      </c>
      <c r="BI84" s="28" t="s">
        <v>172</v>
      </c>
      <c r="BJ84" s="28" t="s">
        <v>141</v>
      </c>
      <c r="BK84" s="34" t="n">
        <v>43443</v>
      </c>
      <c r="BL84" s="28" t="n">
        <v>4</v>
      </c>
      <c r="BM84" s="28" t="n">
        <v>18</v>
      </c>
      <c r="BN84" s="28" t="n">
        <v>10</v>
      </c>
      <c r="BO84" s="28" t="n">
        <v>15</v>
      </c>
      <c r="BP84" s="28" t="s">
        <v>100</v>
      </c>
      <c r="BQ84" s="28" t="s">
        <v>135</v>
      </c>
      <c r="BR84" s="28" t="s">
        <v>136</v>
      </c>
      <c r="BS84" s="28" t="s">
        <v>123</v>
      </c>
      <c r="BT84" s="28" t="str">
        <f aca="false">CONCATENATE(BH84,"_",BQ84)</f>
        <v>5-8_9-9</v>
      </c>
      <c r="BU84" s="35" t="n">
        <v>103538110303.157</v>
      </c>
      <c r="BV84" s="27" t="s">
        <v>104</v>
      </c>
      <c r="BW84" s="35" t="n">
        <v>155307165454.736</v>
      </c>
      <c r="BX84" s="28"/>
    </row>
    <row r="85" customFormat="false" ht="13.8" hidden="false" customHeight="false" outlineLevel="0" collapsed="false">
      <c r="A85" s="27" t="n">
        <v>855134</v>
      </c>
      <c r="B85" s="27"/>
      <c r="C85" s="27" t="n">
        <v>1</v>
      </c>
      <c r="D85" s="28" t="s">
        <v>638</v>
      </c>
      <c r="E85" s="28" t="str">
        <f aca="false">CONCATENATE("Ua",REPT("0",3-(LEN(D85)-FIND("B",D85))),RIGHT(D85,LEN(D85)-FIND("B",D85)))</f>
        <v>Ua091</v>
      </c>
      <c r="F85" s="28" t="s">
        <v>523</v>
      </c>
      <c r="G85" s="27" t="s">
        <v>78</v>
      </c>
      <c r="H85" s="28" t="s">
        <v>78</v>
      </c>
      <c r="I85" s="28" t="s">
        <v>78</v>
      </c>
      <c r="J85" s="27" t="s">
        <v>78</v>
      </c>
      <c r="K85" s="27" t="s">
        <v>403</v>
      </c>
      <c r="L85" s="27" t="s">
        <v>404</v>
      </c>
      <c r="M85" s="27" t="s">
        <v>405</v>
      </c>
      <c r="N85" s="27"/>
      <c r="O85" s="27" t="s">
        <v>81</v>
      </c>
      <c r="P85" s="27"/>
      <c r="Q85" s="28"/>
      <c r="R85" s="31" t="n">
        <v>1985</v>
      </c>
      <c r="S85" s="31" t="n">
        <v>8</v>
      </c>
      <c r="T85" s="31" t="n">
        <v>9</v>
      </c>
      <c r="U85" s="27" t="s">
        <v>82</v>
      </c>
      <c r="V85" s="27" t="s">
        <v>406</v>
      </c>
      <c r="W85" s="27" t="s">
        <v>83</v>
      </c>
      <c r="X85" s="27" t="s">
        <v>456</v>
      </c>
      <c r="Y85" s="27" t="s">
        <v>531</v>
      </c>
      <c r="Z85" s="27" t="s">
        <v>639</v>
      </c>
      <c r="AA85" s="27" t="s">
        <v>640</v>
      </c>
      <c r="AB85" s="27" t="s">
        <v>499</v>
      </c>
      <c r="AC85" s="27"/>
      <c r="AD85" s="27"/>
      <c r="AE85" s="27" t="s">
        <v>467</v>
      </c>
      <c r="AF85" s="28"/>
      <c r="AG85" s="28"/>
      <c r="AH85" s="28"/>
      <c r="AI85" s="28"/>
      <c r="AJ85" s="28" t="n">
        <v>0</v>
      </c>
      <c r="AK85" s="27" t="s">
        <v>435</v>
      </c>
      <c r="AL85" s="28"/>
      <c r="AM85" s="28"/>
      <c r="AN85" s="29" t="s">
        <v>469</v>
      </c>
      <c r="AO85" s="48" t="s">
        <v>470</v>
      </c>
      <c r="AP85" s="54" t="n">
        <v>0.009</v>
      </c>
      <c r="AQ85" s="28" t="s">
        <v>641</v>
      </c>
      <c r="AR85" s="34" t="n">
        <v>43395</v>
      </c>
      <c r="AS85" s="28" t="n">
        <v>15</v>
      </c>
      <c r="AT85" s="28" t="n">
        <v>9</v>
      </c>
      <c r="AU85" s="28"/>
      <c r="AV85" s="48"/>
      <c r="AW85" s="28" t="s">
        <v>95</v>
      </c>
      <c r="AX85" s="28" t="s">
        <v>96</v>
      </c>
      <c r="AY85" s="28" t="n">
        <f aca="false">45-2.5-20</f>
        <v>22.5</v>
      </c>
      <c r="AZ85" s="28" t="n">
        <v>45</v>
      </c>
      <c r="BA85" s="28" t="n">
        <v>0.072</v>
      </c>
      <c r="BB85" s="33" t="n">
        <f aca="false">BA85*45/AT85</f>
        <v>0.36</v>
      </c>
      <c r="BC85" s="28" t="n">
        <v>198</v>
      </c>
      <c r="BD85" s="34" t="n">
        <v>43432</v>
      </c>
      <c r="BE85" s="28" t="n">
        <v>11</v>
      </c>
      <c r="BF85" s="28" t="n">
        <v>20</v>
      </c>
      <c r="BG85" s="35" t="n">
        <v>472397.566322075</v>
      </c>
      <c r="BH85" s="28" t="s">
        <v>278</v>
      </c>
      <c r="BI85" s="28" t="s">
        <v>162</v>
      </c>
      <c r="BJ85" s="28" t="s">
        <v>118</v>
      </c>
      <c r="BK85" s="34" t="n">
        <v>43443</v>
      </c>
      <c r="BL85" s="28" t="n">
        <v>4</v>
      </c>
      <c r="BM85" s="28" t="n">
        <v>18</v>
      </c>
      <c r="BN85" s="28" t="n">
        <v>10</v>
      </c>
      <c r="BO85" s="28" t="n">
        <v>15</v>
      </c>
      <c r="BP85" s="28" t="s">
        <v>100</v>
      </c>
      <c r="BQ85" s="28" t="s">
        <v>135</v>
      </c>
      <c r="BR85" s="28" t="s">
        <v>136</v>
      </c>
      <c r="BS85" s="28" t="s">
        <v>123</v>
      </c>
      <c r="BT85" s="28" t="str">
        <f aca="false">CONCATENATE(BH85,"_",BQ85)</f>
        <v>6-7_9-9</v>
      </c>
      <c r="BU85" s="35" t="n">
        <v>1278624540.86447</v>
      </c>
      <c r="BV85" s="27" t="s">
        <v>104</v>
      </c>
      <c r="BW85" s="35" t="n">
        <v>1917936811.2967</v>
      </c>
      <c r="BX85" s="28"/>
    </row>
    <row r="86" customFormat="false" ht="13.8" hidden="false" customHeight="false" outlineLevel="0" collapsed="false">
      <c r="A86" s="27" t="n">
        <v>865113</v>
      </c>
      <c r="B86" s="27"/>
      <c r="C86" s="27" t="n">
        <v>1</v>
      </c>
      <c r="D86" s="28" t="s">
        <v>642</v>
      </c>
      <c r="E86" s="28" t="str">
        <f aca="false">CONCATENATE("Ua",REPT("0",3-(LEN(D86)-FIND("B",D86))),RIGHT(D86,LEN(D86)-FIND("B",D86)))</f>
        <v>Ua096</v>
      </c>
      <c r="F86" s="28" t="s">
        <v>523</v>
      </c>
      <c r="G86" s="27" t="s">
        <v>78</v>
      </c>
      <c r="H86" s="28" t="s">
        <v>78</v>
      </c>
      <c r="I86" s="28" t="s">
        <v>78</v>
      </c>
      <c r="J86" s="27" t="s">
        <v>78</v>
      </c>
      <c r="K86" s="27" t="s">
        <v>403</v>
      </c>
      <c r="L86" s="27" t="s">
        <v>404</v>
      </c>
      <c r="M86" s="27" t="s">
        <v>405</v>
      </c>
      <c r="N86" s="27"/>
      <c r="O86" s="27" t="s">
        <v>81</v>
      </c>
      <c r="P86" s="27"/>
      <c r="Q86" s="28"/>
      <c r="R86" s="31" t="n">
        <v>1986</v>
      </c>
      <c r="S86" s="31" t="n">
        <v>7</v>
      </c>
      <c r="T86" s="31" t="n">
        <v>21</v>
      </c>
      <c r="U86" s="27" t="s">
        <v>236</v>
      </c>
      <c r="V86" s="27"/>
      <c r="W86" s="27" t="s">
        <v>83</v>
      </c>
      <c r="X86" s="27" t="s">
        <v>422</v>
      </c>
      <c r="Y86" s="27"/>
      <c r="Z86" s="27" t="s">
        <v>643</v>
      </c>
      <c r="AA86" s="27" t="s">
        <v>644</v>
      </c>
      <c r="AB86" s="27" t="s">
        <v>563</v>
      </c>
      <c r="AC86" s="27"/>
      <c r="AD86" s="27"/>
      <c r="AE86" s="27" t="s">
        <v>467</v>
      </c>
      <c r="AF86" s="28"/>
      <c r="AG86" s="28"/>
      <c r="AH86" s="28"/>
      <c r="AI86" s="28"/>
      <c r="AJ86" s="28" t="n">
        <v>0</v>
      </c>
      <c r="AK86" s="27" t="s">
        <v>435</v>
      </c>
      <c r="AL86" s="28"/>
      <c r="AM86" s="28"/>
      <c r="AN86" s="29" t="s">
        <v>469</v>
      </c>
      <c r="AO86" s="28" t="s">
        <v>415</v>
      </c>
      <c r="AP86" s="54" t="n">
        <v>0.001</v>
      </c>
      <c r="AQ86" s="28" t="s">
        <v>645</v>
      </c>
      <c r="AR86" s="34" t="n">
        <v>43403</v>
      </c>
      <c r="AS86" s="28" t="n">
        <v>16</v>
      </c>
      <c r="AT86" s="28" t="n">
        <v>1</v>
      </c>
      <c r="AU86" s="28" t="n">
        <v>0</v>
      </c>
      <c r="AV86" s="28"/>
      <c r="AW86" s="28" t="s">
        <v>95</v>
      </c>
      <c r="AX86" s="28" t="s">
        <v>96</v>
      </c>
      <c r="AY86" s="28" t="n">
        <f aca="false">45-2.5-20</f>
        <v>22.5</v>
      </c>
      <c r="AZ86" s="28" t="n">
        <v>45</v>
      </c>
      <c r="BA86" s="28" t="n">
        <v>0.704</v>
      </c>
      <c r="BB86" s="33" t="n">
        <f aca="false">BA86*45/AT86</f>
        <v>31.68</v>
      </c>
      <c r="BC86" s="28" t="n">
        <v>202</v>
      </c>
      <c r="BD86" s="34" t="n">
        <v>43432</v>
      </c>
      <c r="BE86" s="28" t="n">
        <v>11</v>
      </c>
      <c r="BF86" s="28" t="n">
        <v>20</v>
      </c>
      <c r="BG86" s="35" t="n">
        <v>53372403.6402628</v>
      </c>
      <c r="BH86" s="28" t="s">
        <v>646</v>
      </c>
      <c r="BI86" s="28" t="s">
        <v>161</v>
      </c>
      <c r="BJ86" s="28" t="s">
        <v>142</v>
      </c>
      <c r="BK86" s="34" t="n">
        <v>43443</v>
      </c>
      <c r="BL86" s="28" t="n">
        <v>4</v>
      </c>
      <c r="BM86" s="28" t="n">
        <v>18</v>
      </c>
      <c r="BN86" s="28" t="n">
        <v>10</v>
      </c>
      <c r="BO86" s="28" t="n">
        <v>15</v>
      </c>
      <c r="BP86" s="28" t="s">
        <v>100</v>
      </c>
      <c r="BQ86" s="28" t="s">
        <v>135</v>
      </c>
      <c r="BR86" s="28" t="s">
        <v>136</v>
      </c>
      <c r="BS86" s="28" t="s">
        <v>123</v>
      </c>
      <c r="BT86" s="28" t="str">
        <f aca="false">CONCATENATE(BH86,"_",BQ86)</f>
        <v>9-10_9-9</v>
      </c>
      <c r="BU86" s="35" t="n">
        <v>28704742670.6093</v>
      </c>
      <c r="BV86" s="27" t="s">
        <v>104</v>
      </c>
      <c r="BW86" s="35" t="n">
        <v>43057114005.914</v>
      </c>
      <c r="BX86" s="28"/>
    </row>
    <row r="87" customFormat="false" ht="13.8" hidden="false" customHeight="false" outlineLevel="0" collapsed="false">
      <c r="A87" s="27" t="n">
        <v>925126</v>
      </c>
      <c r="B87" s="38"/>
      <c r="C87" s="38" t="n">
        <v>1</v>
      </c>
      <c r="D87" s="28" t="s">
        <v>647</v>
      </c>
      <c r="E87" s="28" t="str">
        <f aca="false">CONCATENATE("Ua",REPT("0",3-(LEN(D87)-FIND("B",D87))),RIGHT(D87,LEN(D87)-FIND("B",D87)))</f>
        <v>Ua097</v>
      </c>
      <c r="F87" s="28" t="s">
        <v>523</v>
      </c>
      <c r="G87" s="27" t="s">
        <v>78</v>
      </c>
      <c r="H87" s="28" t="s">
        <v>78</v>
      </c>
      <c r="I87" s="43" t="s">
        <v>78</v>
      </c>
      <c r="J87" s="27" t="s">
        <v>78</v>
      </c>
      <c r="K87" s="27" t="s">
        <v>403</v>
      </c>
      <c r="L87" s="27" t="s">
        <v>404</v>
      </c>
      <c r="M87" s="27" t="s">
        <v>405</v>
      </c>
      <c r="N87" s="27"/>
      <c r="O87" s="27" t="s">
        <v>81</v>
      </c>
      <c r="P87" s="27"/>
      <c r="Q87" s="28"/>
      <c r="R87" s="31" t="n">
        <v>1992</v>
      </c>
      <c r="S87" s="31" t="n">
        <v>9</v>
      </c>
      <c r="T87" s="31" t="n">
        <v>23</v>
      </c>
      <c r="U87" s="27" t="s">
        <v>82</v>
      </c>
      <c r="V87" s="27"/>
      <c r="W87" s="27" t="s">
        <v>83</v>
      </c>
      <c r="X87" s="27" t="s">
        <v>482</v>
      </c>
      <c r="Y87" s="27"/>
      <c r="Z87" s="27" t="s">
        <v>648</v>
      </c>
      <c r="AA87" s="27"/>
      <c r="AB87" s="27" t="s">
        <v>492</v>
      </c>
      <c r="AC87" s="27"/>
      <c r="AD87" s="27"/>
      <c r="AE87" s="27" t="s">
        <v>467</v>
      </c>
      <c r="AF87" s="28"/>
      <c r="AG87" s="28"/>
      <c r="AH87" s="28"/>
      <c r="AI87" s="28"/>
      <c r="AJ87" s="28" t="n">
        <v>0</v>
      </c>
      <c r="AK87" s="27" t="s">
        <v>435</v>
      </c>
      <c r="AL87" s="28"/>
      <c r="AM87" s="28"/>
      <c r="AN87" s="29" t="s">
        <v>493</v>
      </c>
      <c r="AO87" s="28" t="s">
        <v>359</v>
      </c>
      <c r="AP87" s="54" t="n">
        <v>0.003</v>
      </c>
      <c r="AQ87" s="28" t="s">
        <v>649</v>
      </c>
      <c r="AR87" s="34" t="n">
        <v>43403</v>
      </c>
      <c r="AS87" s="28" t="n">
        <v>16</v>
      </c>
      <c r="AT87" s="28" t="n">
        <v>3</v>
      </c>
      <c r="AU87" s="28" t="n">
        <v>0</v>
      </c>
      <c r="AV87" s="28"/>
      <c r="AW87" s="28" t="s">
        <v>95</v>
      </c>
      <c r="AX87" s="28" t="s">
        <v>96</v>
      </c>
      <c r="AY87" s="28" t="n">
        <f aca="false">45-2.5-20-20</f>
        <v>2.5</v>
      </c>
      <c r="AZ87" s="28" t="n">
        <v>45</v>
      </c>
      <c r="BA87" s="28" t="n">
        <v>2.01</v>
      </c>
      <c r="BB87" s="33" t="n">
        <f aca="false">BA87*45/AT87</f>
        <v>30.15</v>
      </c>
      <c r="BC87" s="28" t="n">
        <v>203</v>
      </c>
      <c r="BD87" s="34" t="n">
        <v>43432</v>
      </c>
      <c r="BE87" s="28" t="n">
        <v>11</v>
      </c>
      <c r="BF87" s="28" t="n">
        <v>20</v>
      </c>
      <c r="BG87" s="35" t="n">
        <v>727757.639872993</v>
      </c>
      <c r="BH87" s="28" t="s">
        <v>650</v>
      </c>
      <c r="BI87" s="28" t="s">
        <v>161</v>
      </c>
      <c r="BJ87" s="28" t="s">
        <v>133</v>
      </c>
      <c r="BK87" s="34" t="n">
        <v>43443</v>
      </c>
      <c r="BL87" s="28" t="n">
        <v>4</v>
      </c>
      <c r="BM87" s="28" t="n">
        <v>18</v>
      </c>
      <c r="BN87" s="28" t="n">
        <v>10</v>
      </c>
      <c r="BO87" s="28" t="n">
        <v>15</v>
      </c>
      <c r="BP87" s="28" t="s">
        <v>100</v>
      </c>
      <c r="BQ87" s="28" t="s">
        <v>135</v>
      </c>
      <c r="BR87" s="28" t="s">
        <v>136</v>
      </c>
      <c r="BS87" s="28" t="s">
        <v>123</v>
      </c>
      <c r="BT87" s="28" t="str">
        <f aca="false">CONCATENATE(BH87,"_",BQ87)</f>
        <v>9-11_9-9</v>
      </c>
      <c r="BU87" s="35" t="n">
        <v>434625370.790244</v>
      </c>
      <c r="BV87" s="27" t="s">
        <v>104</v>
      </c>
      <c r="BW87" s="35" t="n">
        <v>651938056.185366</v>
      </c>
      <c r="BX87" s="28"/>
    </row>
    <row r="88" customFormat="false" ht="13.8" hidden="false" customHeight="false" outlineLevel="0" collapsed="false">
      <c r="A88" s="27" t="n">
        <v>895139</v>
      </c>
      <c r="B88" s="38"/>
      <c r="C88" s="38" t="n">
        <v>2</v>
      </c>
      <c r="D88" s="28" t="s">
        <v>651</v>
      </c>
      <c r="E88" s="28" t="str">
        <f aca="false">CONCATENATE("Ua",REPT("0",3-(LEN(D88)-FIND("B",D88))),RIGHT(D88,LEN(D88)-FIND("B",D88)))</f>
        <v>Ua098</v>
      </c>
      <c r="F88" s="28" t="s">
        <v>523</v>
      </c>
      <c r="G88" s="27" t="s">
        <v>78</v>
      </c>
      <c r="H88" s="28" t="s">
        <v>78</v>
      </c>
      <c r="I88" s="28" t="s">
        <v>78</v>
      </c>
      <c r="J88" s="27" t="s">
        <v>78</v>
      </c>
      <c r="K88" s="27" t="s">
        <v>403</v>
      </c>
      <c r="L88" s="27" t="s">
        <v>404</v>
      </c>
      <c r="M88" s="27" t="s">
        <v>405</v>
      </c>
      <c r="N88" s="27"/>
      <c r="O88" s="27" t="s">
        <v>81</v>
      </c>
      <c r="P88" s="27"/>
      <c r="Q88" s="28"/>
      <c r="R88" s="31" t="n">
        <v>1989</v>
      </c>
      <c r="S88" s="31" t="n">
        <v>9</v>
      </c>
      <c r="T88" s="31" t="n">
        <v>3</v>
      </c>
      <c r="U88" s="27" t="s">
        <v>236</v>
      </c>
      <c r="V88" s="27"/>
      <c r="W88" s="27" t="s">
        <v>83</v>
      </c>
      <c r="X88" s="27" t="s">
        <v>456</v>
      </c>
      <c r="Y88" s="27" t="s">
        <v>652</v>
      </c>
      <c r="Z88" s="27" t="s">
        <v>653</v>
      </c>
      <c r="AA88" s="27" t="s">
        <v>654</v>
      </c>
      <c r="AB88" s="27" t="s">
        <v>499</v>
      </c>
      <c r="AC88" s="27"/>
      <c r="AD88" s="27"/>
      <c r="AE88" s="27" t="s">
        <v>467</v>
      </c>
      <c r="AF88" s="28"/>
      <c r="AG88" s="28"/>
      <c r="AH88" s="28"/>
      <c r="AI88" s="28"/>
      <c r="AJ88" s="28" t="n">
        <v>0</v>
      </c>
      <c r="AK88" s="27" t="s">
        <v>435</v>
      </c>
      <c r="AL88" s="28"/>
      <c r="AM88" s="28"/>
      <c r="AN88" s="29" t="s">
        <v>493</v>
      </c>
      <c r="AO88" s="28" t="s">
        <v>655</v>
      </c>
      <c r="AP88" s="54" t="n">
        <v>0.019</v>
      </c>
      <c r="AQ88" s="28" t="s">
        <v>656</v>
      </c>
      <c r="AR88" s="34" t="n">
        <v>43403</v>
      </c>
      <c r="AS88" s="28" t="n">
        <v>16</v>
      </c>
      <c r="AT88" s="28" t="n">
        <v>19</v>
      </c>
      <c r="AU88" s="28" t="n">
        <v>0</v>
      </c>
      <c r="AV88" s="28"/>
      <c r="AW88" s="28" t="s">
        <v>95</v>
      </c>
      <c r="AX88" s="28" t="s">
        <v>96</v>
      </c>
      <c r="AY88" s="28" t="n">
        <f aca="false">45-2.5-20</f>
        <v>22.5</v>
      </c>
      <c r="AZ88" s="28" t="n">
        <v>45</v>
      </c>
      <c r="BA88" s="28" t="n">
        <v>3.53</v>
      </c>
      <c r="BB88" s="33" t="n">
        <f aca="false">BA88*45/AT88</f>
        <v>8.36052631578948</v>
      </c>
      <c r="BC88" s="28" t="n">
        <v>204</v>
      </c>
      <c r="BD88" s="34" t="n">
        <v>43432</v>
      </c>
      <c r="BE88" s="28" t="n">
        <v>11</v>
      </c>
      <c r="BF88" s="28" t="n">
        <v>20</v>
      </c>
      <c r="BG88" s="35" t="n">
        <v>17324320.3490033</v>
      </c>
      <c r="BH88" s="28" t="s">
        <v>657</v>
      </c>
      <c r="BI88" s="28" t="s">
        <v>142</v>
      </c>
      <c r="BJ88" s="28" t="s">
        <v>133</v>
      </c>
      <c r="BK88" s="34" t="n">
        <v>43443</v>
      </c>
      <c r="BL88" s="28" t="n">
        <v>4</v>
      </c>
      <c r="BM88" s="28" t="n">
        <v>18</v>
      </c>
      <c r="BN88" s="28" t="n">
        <v>10</v>
      </c>
      <c r="BO88" s="28" t="n">
        <v>15</v>
      </c>
      <c r="BP88" s="28" t="s">
        <v>100</v>
      </c>
      <c r="BQ88" s="28" t="s">
        <v>135</v>
      </c>
      <c r="BR88" s="28" t="s">
        <v>136</v>
      </c>
      <c r="BS88" s="28" t="s">
        <v>123</v>
      </c>
      <c r="BT88" s="28" t="str">
        <f aca="false">CONCATENATE(BH88,"_",BQ88)</f>
        <v>10-11_9-9</v>
      </c>
      <c r="BU88" s="35" t="n">
        <v>6648174669.01767</v>
      </c>
      <c r="BV88" s="27" t="s">
        <v>104</v>
      </c>
      <c r="BW88" s="35" t="n">
        <v>9972262003.5265</v>
      </c>
      <c r="BX88" s="28"/>
    </row>
    <row r="89" customFormat="false" ht="13.8" hidden="false" customHeight="false" outlineLevel="0" collapsed="false">
      <c r="A89" s="27" t="n">
        <v>905093</v>
      </c>
      <c r="B89" s="38" t="s">
        <v>241</v>
      </c>
      <c r="C89" s="38" t="n">
        <v>2</v>
      </c>
      <c r="D89" s="28" t="s">
        <v>658</v>
      </c>
      <c r="E89" s="28" t="str">
        <f aca="false">CONCATENATE("Ua",REPT("0",3-(LEN(D89)-FIND("B",D89))),RIGHT(D89,LEN(D89)-FIND("B",D89)))</f>
        <v>Ua065</v>
      </c>
      <c r="F89" s="28" t="s">
        <v>523</v>
      </c>
      <c r="G89" s="27" t="s">
        <v>78</v>
      </c>
      <c r="H89" s="28" t="s">
        <v>78</v>
      </c>
      <c r="I89" s="28" t="s">
        <v>78</v>
      </c>
      <c r="J89" s="27" t="s">
        <v>78</v>
      </c>
      <c r="K89" s="27" t="s">
        <v>403</v>
      </c>
      <c r="L89" s="27" t="s">
        <v>404</v>
      </c>
      <c r="M89" s="27" t="s">
        <v>405</v>
      </c>
      <c r="N89" s="27"/>
      <c r="O89" s="27" t="s">
        <v>81</v>
      </c>
      <c r="P89" s="27"/>
      <c r="Q89" s="28"/>
      <c r="R89" s="31" t="n">
        <v>1990</v>
      </c>
      <c r="S89" s="31" t="n">
        <v>10</v>
      </c>
      <c r="T89" s="31" t="n">
        <v>10</v>
      </c>
      <c r="U89" s="27" t="s">
        <v>82</v>
      </c>
      <c r="V89" s="27"/>
      <c r="W89" s="27" t="s">
        <v>83</v>
      </c>
      <c r="X89" s="27" t="s">
        <v>659</v>
      </c>
      <c r="Y89" s="27"/>
      <c r="Z89" s="27" t="s">
        <v>660</v>
      </c>
      <c r="AA89" s="27" t="s">
        <v>661</v>
      </c>
      <c r="AB89" s="27" t="s">
        <v>563</v>
      </c>
      <c r="AC89" s="27"/>
      <c r="AD89" s="27"/>
      <c r="AE89" s="27" t="s">
        <v>467</v>
      </c>
      <c r="AF89" s="28"/>
      <c r="AG89" s="28"/>
      <c r="AH89" s="28"/>
      <c r="AI89" s="28"/>
      <c r="AJ89" s="28" t="n">
        <v>0</v>
      </c>
      <c r="AK89" s="27" t="s">
        <v>435</v>
      </c>
      <c r="AL89" s="28"/>
      <c r="AM89" s="28"/>
      <c r="AN89" s="29" t="s">
        <v>493</v>
      </c>
      <c r="AO89" s="28" t="s">
        <v>415</v>
      </c>
      <c r="AP89" s="54" t="n">
        <v>0.005</v>
      </c>
      <c r="AQ89" s="28" t="s">
        <v>662</v>
      </c>
      <c r="AR89" s="34" t="n">
        <v>43385</v>
      </c>
      <c r="AS89" s="28" t="n">
        <v>13</v>
      </c>
      <c r="AT89" s="28" t="n">
        <v>5</v>
      </c>
      <c r="AU89" s="28" t="n">
        <v>0</v>
      </c>
      <c r="AV89" s="28"/>
      <c r="AW89" s="28" t="s">
        <v>95</v>
      </c>
      <c r="AX89" s="28" t="s">
        <v>96</v>
      </c>
      <c r="AY89" s="28" t="n">
        <f aca="false">45-2.5-20</f>
        <v>22.5</v>
      </c>
      <c r="AZ89" s="28" t="n">
        <v>45</v>
      </c>
      <c r="BA89" s="28" t="n">
        <v>0.571</v>
      </c>
      <c r="BB89" s="33" t="n">
        <f aca="false">BA89*45/AT89</f>
        <v>5.139</v>
      </c>
      <c r="BC89" s="28" t="n">
        <v>232</v>
      </c>
      <c r="BD89" s="34" t="n">
        <v>43433</v>
      </c>
      <c r="BE89" s="28" t="n">
        <v>12</v>
      </c>
      <c r="BF89" s="28" t="n">
        <v>20</v>
      </c>
      <c r="BG89" s="35" t="n">
        <v>2996284.13635654</v>
      </c>
      <c r="BH89" s="28" t="s">
        <v>663</v>
      </c>
      <c r="BI89" s="28" t="s">
        <v>134</v>
      </c>
      <c r="BJ89" s="28" t="s">
        <v>98</v>
      </c>
      <c r="BK89" s="34" t="n">
        <v>43437</v>
      </c>
      <c r="BL89" s="28" t="n">
        <v>1</v>
      </c>
      <c r="BM89" s="28" t="n">
        <v>16</v>
      </c>
      <c r="BN89" s="28" t="n">
        <v>10</v>
      </c>
      <c r="BO89" s="28" t="n">
        <v>15</v>
      </c>
      <c r="BP89" s="28" t="s">
        <v>268</v>
      </c>
      <c r="BQ89" s="28" t="s">
        <v>259</v>
      </c>
      <c r="BR89" s="28" t="s">
        <v>269</v>
      </c>
      <c r="BS89" s="28" t="s">
        <v>260</v>
      </c>
      <c r="BT89" s="28" t="str">
        <f aca="false">CONCATENATE(BH89,"_",BQ89)</f>
        <v>13-12_3-3</v>
      </c>
      <c r="BU89" s="35" t="n">
        <v>985589889.306063</v>
      </c>
      <c r="BV89" s="27" t="s">
        <v>104</v>
      </c>
      <c r="BW89" s="35" t="n">
        <v>1478384833.95909</v>
      </c>
      <c r="BX89" s="28"/>
    </row>
    <row r="90" customFormat="false" ht="13.8" hidden="false" customHeight="false" outlineLevel="0" collapsed="false">
      <c r="A90" s="27" t="n">
        <v>805093</v>
      </c>
      <c r="B90" s="38" t="s">
        <v>216</v>
      </c>
      <c r="C90" s="38" t="n">
        <v>2</v>
      </c>
      <c r="D90" s="28" t="s">
        <v>664</v>
      </c>
      <c r="E90" s="28" t="str">
        <f aca="false">CONCATENATE("Ua",REPT("0",3-(LEN(D90)-FIND("B",D90))),RIGHT(D90,LEN(D90)-FIND("B",D90)))</f>
        <v>Ua067</v>
      </c>
      <c r="F90" s="28" t="s">
        <v>523</v>
      </c>
      <c r="G90" s="27" t="s">
        <v>78</v>
      </c>
      <c r="H90" s="28" t="s">
        <v>78</v>
      </c>
      <c r="I90" s="28" t="s">
        <v>78</v>
      </c>
      <c r="J90" s="27" t="s">
        <v>78</v>
      </c>
      <c r="K90" s="27" t="s">
        <v>403</v>
      </c>
      <c r="L90" s="27" t="s">
        <v>404</v>
      </c>
      <c r="M90" s="27" t="s">
        <v>405</v>
      </c>
      <c r="N90" s="27"/>
      <c r="O90" s="27" t="s">
        <v>81</v>
      </c>
      <c r="P90" s="27"/>
      <c r="Q90" s="28"/>
      <c r="R90" s="31" t="n">
        <v>1980</v>
      </c>
      <c r="S90" s="31" t="n">
        <v>9</v>
      </c>
      <c r="T90" s="31" t="n">
        <v>8</v>
      </c>
      <c r="U90" s="27" t="s">
        <v>447</v>
      </c>
      <c r="V90" s="27"/>
      <c r="W90" s="27" t="s">
        <v>83</v>
      </c>
      <c r="X90" s="27" t="s">
        <v>456</v>
      </c>
      <c r="Y90" s="27" t="s">
        <v>531</v>
      </c>
      <c r="Z90" s="27" t="s">
        <v>532</v>
      </c>
      <c r="AA90" s="27" t="s">
        <v>533</v>
      </c>
      <c r="AB90" s="27" t="s">
        <v>534</v>
      </c>
      <c r="AC90" s="27"/>
      <c r="AD90" s="27"/>
      <c r="AE90" s="27" t="s">
        <v>500</v>
      </c>
      <c r="AF90" s="28"/>
      <c r="AG90" s="28"/>
      <c r="AH90" s="27" t="s">
        <v>78</v>
      </c>
      <c r="AI90" s="28"/>
      <c r="AJ90" s="28" t="n">
        <v>0</v>
      </c>
      <c r="AK90" s="27" t="s">
        <v>435</v>
      </c>
      <c r="AL90" s="28"/>
      <c r="AM90" s="28"/>
      <c r="AN90" s="29" t="s">
        <v>469</v>
      </c>
      <c r="AO90" s="28" t="s">
        <v>603</v>
      </c>
      <c r="AP90" s="54" t="n">
        <v>0.002</v>
      </c>
      <c r="AQ90" s="28" t="s">
        <v>665</v>
      </c>
      <c r="AR90" s="34" t="n">
        <v>43385</v>
      </c>
      <c r="AS90" s="28" t="n">
        <v>13</v>
      </c>
      <c r="AT90" s="28" t="n">
        <v>2</v>
      </c>
      <c r="AU90" s="28" t="n">
        <v>0</v>
      </c>
      <c r="AV90" s="28"/>
      <c r="AW90" s="28" t="s">
        <v>95</v>
      </c>
      <c r="AX90" s="28" t="s">
        <v>96</v>
      </c>
      <c r="AY90" s="28" t="n">
        <f aca="false">45-2.5-20</f>
        <v>22.5</v>
      </c>
      <c r="AZ90" s="28" t="n">
        <v>45</v>
      </c>
      <c r="BA90" s="28" t="n">
        <v>0.683</v>
      </c>
      <c r="BB90" s="33" t="n">
        <f aca="false">BA90*45/AT90</f>
        <v>15.3675</v>
      </c>
      <c r="BC90" s="28" t="n">
        <v>233</v>
      </c>
      <c r="BD90" s="34" t="n">
        <v>43433</v>
      </c>
      <c r="BE90" s="28" t="n">
        <v>12</v>
      </c>
      <c r="BF90" s="28" t="n">
        <v>20</v>
      </c>
      <c r="BG90" s="35" t="n">
        <v>1414029.68647484</v>
      </c>
      <c r="BH90" s="28" t="s">
        <v>290</v>
      </c>
      <c r="BI90" s="28" t="s">
        <v>175</v>
      </c>
      <c r="BJ90" s="28" t="s">
        <v>134</v>
      </c>
      <c r="BK90" s="34" t="n">
        <v>43437</v>
      </c>
      <c r="BL90" s="28" t="n">
        <v>1</v>
      </c>
      <c r="BM90" s="28" t="n">
        <v>16</v>
      </c>
      <c r="BN90" s="28" t="n">
        <v>10</v>
      </c>
      <c r="BO90" s="28" t="n">
        <v>15</v>
      </c>
      <c r="BP90" s="28" t="s">
        <v>268</v>
      </c>
      <c r="BQ90" s="28" t="s">
        <v>259</v>
      </c>
      <c r="BR90" s="28" t="s">
        <v>269</v>
      </c>
      <c r="BS90" s="28" t="s">
        <v>260</v>
      </c>
      <c r="BT90" s="28" t="str">
        <f aca="false">CONCATENATE(BH90,"_",BQ90)</f>
        <v>14-13_3-3</v>
      </c>
      <c r="BU90" s="35" t="n">
        <v>370510948.415106</v>
      </c>
      <c r="BV90" s="27" t="s">
        <v>104</v>
      </c>
      <c r="BW90" s="35" t="n">
        <v>555766422.622659</v>
      </c>
      <c r="BX90" s="28"/>
    </row>
    <row r="91" customFormat="false" ht="13.8" hidden="false" customHeight="false" outlineLevel="0" collapsed="false">
      <c r="A91" s="27" t="n">
        <v>915126</v>
      </c>
      <c r="B91" s="38"/>
      <c r="C91" s="38" t="n">
        <v>1</v>
      </c>
      <c r="D91" s="28" t="s">
        <v>666</v>
      </c>
      <c r="E91" s="28" t="str">
        <f aca="false">CONCATENATE("Ua",REPT("0",3-(LEN(D91)-FIND("B",D91))),RIGHT(D91,LEN(D91)-FIND("B",D91)))</f>
        <v>Ua069</v>
      </c>
      <c r="F91" s="28" t="s">
        <v>523</v>
      </c>
      <c r="G91" s="27" t="s">
        <v>78</v>
      </c>
      <c r="H91" s="28" t="s">
        <v>78</v>
      </c>
      <c r="I91" s="28" t="s">
        <v>78</v>
      </c>
      <c r="J91" s="27" t="s">
        <v>78</v>
      </c>
      <c r="K91" s="27" t="s">
        <v>403</v>
      </c>
      <c r="L91" s="27" t="s">
        <v>404</v>
      </c>
      <c r="M91" s="27" t="s">
        <v>405</v>
      </c>
      <c r="N91" s="27"/>
      <c r="O91" s="27" t="s">
        <v>81</v>
      </c>
      <c r="P91" s="27"/>
      <c r="Q91" s="28"/>
      <c r="R91" s="31" t="n">
        <v>1991</v>
      </c>
      <c r="S91" s="31" t="n">
        <v>10</v>
      </c>
      <c r="T91" s="31" t="n">
        <v>25</v>
      </c>
      <c r="U91" s="27" t="s">
        <v>236</v>
      </c>
      <c r="V91" s="27"/>
      <c r="W91" s="27" t="s">
        <v>83</v>
      </c>
      <c r="X91" s="27" t="s">
        <v>456</v>
      </c>
      <c r="Y91" s="27"/>
      <c r="Z91" s="27" t="s">
        <v>667</v>
      </c>
      <c r="AA91" s="27" t="s">
        <v>668</v>
      </c>
      <c r="AB91" s="27" t="s">
        <v>499</v>
      </c>
      <c r="AC91" s="27"/>
      <c r="AD91" s="27"/>
      <c r="AE91" s="27" t="s">
        <v>467</v>
      </c>
      <c r="AF91" s="28"/>
      <c r="AG91" s="28"/>
      <c r="AH91" s="28"/>
      <c r="AI91" s="28"/>
      <c r="AJ91" s="28" t="n">
        <v>0</v>
      </c>
      <c r="AK91" s="27" t="s">
        <v>435</v>
      </c>
      <c r="AL91" s="28"/>
      <c r="AM91" s="28"/>
      <c r="AN91" s="29" t="s">
        <v>493</v>
      </c>
      <c r="AO91" s="28" t="s">
        <v>415</v>
      </c>
      <c r="AP91" s="54" t="n">
        <v>0.001</v>
      </c>
      <c r="AQ91" s="28" t="s">
        <v>669</v>
      </c>
      <c r="AR91" s="34" t="n">
        <v>43385</v>
      </c>
      <c r="AS91" s="28" t="n">
        <v>13</v>
      </c>
      <c r="AT91" s="28" t="n">
        <v>1</v>
      </c>
      <c r="AU91" s="28" t="n">
        <v>0</v>
      </c>
      <c r="AV91" s="28"/>
      <c r="AW91" s="28" t="s">
        <v>95</v>
      </c>
      <c r="AX91" s="28" t="s">
        <v>96</v>
      </c>
      <c r="AY91" s="28" t="n">
        <f aca="false">45-2.5-20</f>
        <v>22.5</v>
      </c>
      <c r="AZ91" s="28" t="n">
        <v>45</v>
      </c>
      <c r="BA91" s="28" t="n">
        <v>0.193</v>
      </c>
      <c r="BB91" s="33" t="n">
        <f aca="false">BA91*45/AT91</f>
        <v>8.685</v>
      </c>
      <c r="BC91" s="28" t="n">
        <v>234</v>
      </c>
      <c r="BD91" s="34" t="n">
        <v>43433</v>
      </c>
      <c r="BE91" s="28" t="n">
        <v>12</v>
      </c>
      <c r="BF91" s="28" t="n">
        <v>20</v>
      </c>
      <c r="BG91" s="35" t="n">
        <v>6258955.12481846</v>
      </c>
      <c r="BH91" s="28" t="s">
        <v>670</v>
      </c>
      <c r="BI91" s="28" t="s">
        <v>99</v>
      </c>
      <c r="BJ91" s="28" t="s">
        <v>175</v>
      </c>
      <c r="BK91" s="34" t="n">
        <v>43437</v>
      </c>
      <c r="BL91" s="28" t="n">
        <v>1</v>
      </c>
      <c r="BM91" s="28" t="n">
        <v>16</v>
      </c>
      <c r="BN91" s="28" t="n">
        <v>10</v>
      </c>
      <c r="BO91" s="28" t="n">
        <v>15</v>
      </c>
      <c r="BP91" s="28" t="s">
        <v>268</v>
      </c>
      <c r="BQ91" s="28" t="s">
        <v>259</v>
      </c>
      <c r="BR91" s="28" t="s">
        <v>269</v>
      </c>
      <c r="BS91" s="28" t="s">
        <v>260</v>
      </c>
      <c r="BT91" s="28" t="str">
        <f aca="false">CONCATENATE(BH91,"_",BQ91)</f>
        <v>15-14_3-3</v>
      </c>
      <c r="BU91" s="35" t="n">
        <v>1684376828.47826</v>
      </c>
      <c r="BV91" s="27" t="s">
        <v>104</v>
      </c>
      <c r="BW91" s="35" t="n">
        <v>2526565242.71738</v>
      </c>
      <c r="BX91" s="28"/>
    </row>
    <row r="92" customFormat="false" ht="13.8" hidden="false" customHeight="false" outlineLevel="0" collapsed="false">
      <c r="A92" s="27" t="n">
        <v>875239</v>
      </c>
      <c r="B92" s="27"/>
      <c r="C92" s="27" t="n">
        <v>1</v>
      </c>
      <c r="D92" s="28" t="s">
        <v>671</v>
      </c>
      <c r="E92" s="28" t="str">
        <f aca="false">CONCATENATE("Ua",REPT("0",3-(LEN(D92)-FIND("B",D92))),RIGHT(D92,LEN(D92)-FIND("B",D92)))</f>
        <v>Ua071</v>
      </c>
      <c r="F92" s="28" t="s">
        <v>523</v>
      </c>
      <c r="G92" s="27" t="s">
        <v>78</v>
      </c>
      <c r="H92" s="28" t="s">
        <v>78</v>
      </c>
      <c r="I92" s="28" t="s">
        <v>78</v>
      </c>
      <c r="J92" s="27" t="s">
        <v>78</v>
      </c>
      <c r="K92" s="27" t="s">
        <v>403</v>
      </c>
      <c r="L92" s="27" t="s">
        <v>404</v>
      </c>
      <c r="M92" s="27" t="s">
        <v>405</v>
      </c>
      <c r="N92" s="27"/>
      <c r="O92" s="27" t="s">
        <v>81</v>
      </c>
      <c r="P92" s="27"/>
      <c r="Q92" s="28"/>
      <c r="R92" s="31" t="n">
        <v>1987</v>
      </c>
      <c r="S92" s="31" t="n">
        <v>4</v>
      </c>
      <c r="T92" s="31" t="n">
        <v>26</v>
      </c>
      <c r="U92" s="27" t="s">
        <v>236</v>
      </c>
      <c r="V92" s="27" t="s">
        <v>406</v>
      </c>
      <c r="W92" s="27" t="s">
        <v>83</v>
      </c>
      <c r="X92" s="27" t="s">
        <v>456</v>
      </c>
      <c r="Y92" s="27" t="s">
        <v>531</v>
      </c>
      <c r="Z92" s="27" t="s">
        <v>672</v>
      </c>
      <c r="AA92" s="27" t="s">
        <v>673</v>
      </c>
      <c r="AB92" s="27" t="s">
        <v>674</v>
      </c>
      <c r="AC92" s="27"/>
      <c r="AD92" s="27"/>
      <c r="AE92" s="27" t="s">
        <v>467</v>
      </c>
      <c r="AF92" s="28"/>
      <c r="AG92" s="28"/>
      <c r="AH92" s="27" t="s">
        <v>78</v>
      </c>
      <c r="AI92" s="28"/>
      <c r="AJ92" s="28" t="n">
        <v>0</v>
      </c>
      <c r="AK92" s="27" t="s">
        <v>435</v>
      </c>
      <c r="AL92" s="28"/>
      <c r="AM92" s="28"/>
      <c r="AN92" s="29" t="s">
        <v>469</v>
      </c>
      <c r="AO92" s="28" t="s">
        <v>515</v>
      </c>
      <c r="AP92" s="54" t="n">
        <v>0.023</v>
      </c>
      <c r="AQ92" s="28" t="s">
        <v>675</v>
      </c>
      <c r="AR92" s="34" t="n">
        <v>43385</v>
      </c>
      <c r="AS92" s="28" t="n">
        <v>13</v>
      </c>
      <c r="AT92" s="28" t="n">
        <v>23</v>
      </c>
      <c r="AU92" s="28" t="n">
        <v>0</v>
      </c>
      <c r="AV92" s="28"/>
      <c r="AW92" s="28" t="s">
        <v>95</v>
      </c>
      <c r="AX92" s="28" t="s">
        <v>96</v>
      </c>
      <c r="AY92" s="28" t="n">
        <f aca="false">45-2.5-20</f>
        <v>22.5</v>
      </c>
      <c r="AZ92" s="28" t="n">
        <v>45</v>
      </c>
      <c r="BA92" s="28" t="n">
        <v>0.773</v>
      </c>
      <c r="BB92" s="33" t="n">
        <f aca="false">BA92*45/AT92</f>
        <v>1.51239130434783</v>
      </c>
      <c r="BC92" s="28" t="n">
        <v>235</v>
      </c>
      <c r="BD92" s="34" t="n">
        <v>43433</v>
      </c>
      <c r="BE92" s="28" t="n">
        <v>12</v>
      </c>
      <c r="BF92" s="28" t="n">
        <v>20</v>
      </c>
      <c r="BG92" s="35" t="n">
        <v>12594525.4046752</v>
      </c>
      <c r="BH92" s="28" t="s">
        <v>625</v>
      </c>
      <c r="BI92" s="28" t="s">
        <v>169</v>
      </c>
      <c r="BJ92" s="28" t="s">
        <v>99</v>
      </c>
      <c r="BK92" s="34" t="n">
        <v>43437</v>
      </c>
      <c r="BL92" s="28" t="n">
        <v>1</v>
      </c>
      <c r="BM92" s="28" t="n">
        <v>16</v>
      </c>
      <c r="BN92" s="28" t="n">
        <v>10</v>
      </c>
      <c r="BO92" s="28" t="n">
        <v>15</v>
      </c>
      <c r="BP92" s="28" t="s">
        <v>268</v>
      </c>
      <c r="BQ92" s="28" t="s">
        <v>259</v>
      </c>
      <c r="BR92" s="28" t="s">
        <v>269</v>
      </c>
      <c r="BS92" s="28" t="s">
        <v>260</v>
      </c>
      <c r="BT92" s="28" t="str">
        <f aca="false">CONCATENATE(BH92,"_",BQ92)</f>
        <v>1-15_3-3</v>
      </c>
      <c r="BU92" s="35" t="n">
        <v>3351781218.99848</v>
      </c>
      <c r="BV92" s="27" t="s">
        <v>104</v>
      </c>
      <c r="BW92" s="35" t="n">
        <v>5027671828.49773</v>
      </c>
      <c r="BX92" s="28"/>
    </row>
    <row r="93" customFormat="false" ht="13.8" hidden="false" customHeight="false" outlineLevel="0" collapsed="false">
      <c r="A93" s="27" t="n">
        <v>885265</v>
      </c>
      <c r="B93" s="38"/>
      <c r="C93" s="38" t="n">
        <v>1</v>
      </c>
      <c r="D93" s="28" t="s">
        <v>676</v>
      </c>
      <c r="E93" s="28" t="str">
        <f aca="false">CONCATENATE("Ua",REPT("0",3-(LEN(D93)-FIND("B",D93))),RIGHT(D93,LEN(D93)-FIND("B",D93)))</f>
        <v>Ua074</v>
      </c>
      <c r="F93" s="28" t="s">
        <v>523</v>
      </c>
      <c r="G93" s="27" t="s">
        <v>78</v>
      </c>
      <c r="H93" s="28" t="s">
        <v>78</v>
      </c>
      <c r="I93" s="28" t="s">
        <v>78</v>
      </c>
      <c r="J93" s="27" t="s">
        <v>78</v>
      </c>
      <c r="K93" s="27" t="s">
        <v>403</v>
      </c>
      <c r="L93" s="27" t="s">
        <v>404</v>
      </c>
      <c r="M93" s="27" t="s">
        <v>405</v>
      </c>
      <c r="N93" s="27"/>
      <c r="O93" s="27" t="s">
        <v>81</v>
      </c>
      <c r="P93" s="27"/>
      <c r="Q93" s="28"/>
      <c r="R93" s="31" t="n">
        <v>1988</v>
      </c>
      <c r="S93" s="31" t="n">
        <v>12</v>
      </c>
      <c r="T93" s="31" t="n">
        <v>7</v>
      </c>
      <c r="U93" s="27" t="s">
        <v>82</v>
      </c>
      <c r="V93" s="27"/>
      <c r="W93" s="27" t="s">
        <v>83</v>
      </c>
      <c r="X93" s="27" t="s">
        <v>482</v>
      </c>
      <c r="Y93" s="27" t="s">
        <v>482</v>
      </c>
      <c r="Z93" s="27" t="s">
        <v>677</v>
      </c>
      <c r="AA93" s="27" t="s">
        <v>678</v>
      </c>
      <c r="AB93" s="27" t="s">
        <v>679</v>
      </c>
      <c r="AC93" s="27"/>
      <c r="AD93" s="27"/>
      <c r="AE93" s="27" t="s">
        <v>467</v>
      </c>
      <c r="AF93" s="28"/>
      <c r="AG93" s="28"/>
      <c r="AH93" s="28"/>
      <c r="AI93" s="28"/>
      <c r="AJ93" s="28" t="n">
        <v>0</v>
      </c>
      <c r="AK93" s="27" t="s">
        <v>435</v>
      </c>
      <c r="AL93" s="28"/>
      <c r="AM93" s="28"/>
      <c r="AN93" s="29" t="s">
        <v>493</v>
      </c>
      <c r="AO93" s="28" t="s">
        <v>415</v>
      </c>
      <c r="AP93" s="54" t="n">
        <v>0.004</v>
      </c>
      <c r="AQ93" s="28" t="s">
        <v>564</v>
      </c>
      <c r="AR93" s="34" t="n">
        <v>43385</v>
      </c>
      <c r="AS93" s="28" t="n">
        <v>13</v>
      </c>
      <c r="AT93" s="28" t="n">
        <v>4</v>
      </c>
      <c r="AU93" s="28" t="n">
        <v>0</v>
      </c>
      <c r="AV93" s="28"/>
      <c r="AW93" s="28" t="s">
        <v>95</v>
      </c>
      <c r="AX93" s="28" t="s">
        <v>96</v>
      </c>
      <c r="AY93" s="28" t="n">
        <f aca="false">45-2.5-20</f>
        <v>22.5</v>
      </c>
      <c r="AZ93" s="28" t="n">
        <v>45</v>
      </c>
      <c r="BA93" s="28" t="n">
        <v>0.623</v>
      </c>
      <c r="BB93" s="33" t="n">
        <f aca="false">BA93*45/AT93</f>
        <v>7.00875</v>
      </c>
      <c r="BC93" s="28" t="n">
        <v>236</v>
      </c>
      <c r="BD93" s="34" t="n">
        <v>43433</v>
      </c>
      <c r="BE93" s="28" t="n">
        <v>12</v>
      </c>
      <c r="BF93" s="28" t="n">
        <v>20</v>
      </c>
      <c r="BG93" s="35" t="n">
        <v>578491.897715247</v>
      </c>
      <c r="BH93" s="28" t="s">
        <v>680</v>
      </c>
      <c r="BI93" s="28" t="s">
        <v>178</v>
      </c>
      <c r="BJ93" s="28" t="s">
        <v>169</v>
      </c>
      <c r="BK93" s="34" t="n">
        <v>43437</v>
      </c>
      <c r="BL93" s="28" t="n">
        <v>1</v>
      </c>
      <c r="BM93" s="28" t="n">
        <v>16</v>
      </c>
      <c r="BN93" s="28" t="n">
        <v>10</v>
      </c>
      <c r="BO93" s="28" t="n">
        <v>15</v>
      </c>
      <c r="BP93" s="28" t="s">
        <v>268</v>
      </c>
      <c r="BQ93" s="28" t="s">
        <v>259</v>
      </c>
      <c r="BR93" s="28" t="s">
        <v>269</v>
      </c>
      <c r="BS93" s="28" t="s">
        <v>260</v>
      </c>
      <c r="BT93" s="28" t="str">
        <f aca="false">CONCATENATE(BH93,"_",BQ93)</f>
        <v>3-1_3-3</v>
      </c>
      <c r="BU93" s="35" t="n">
        <v>474676129.192209</v>
      </c>
      <c r="BV93" s="27" t="s">
        <v>104</v>
      </c>
      <c r="BW93" s="35" t="n">
        <v>712014193.788314</v>
      </c>
      <c r="BX93" s="28"/>
    </row>
    <row r="94" customFormat="false" ht="13.8" hidden="false" customHeight="false" outlineLevel="0" collapsed="false">
      <c r="A94" s="27" t="n">
        <v>825069</v>
      </c>
      <c r="B94" s="38"/>
      <c r="C94" s="38" t="n">
        <v>1</v>
      </c>
      <c r="D94" s="28" t="s">
        <v>681</v>
      </c>
      <c r="E94" s="28" t="str">
        <f aca="false">CONCATENATE("Ua",REPT("0",3-(LEN(D94)-FIND("B",D94))),RIGHT(D94,LEN(D94)-FIND("B",D94)))</f>
        <v>Ua131</v>
      </c>
      <c r="F94" s="28" t="s">
        <v>523</v>
      </c>
      <c r="G94" s="27" t="s">
        <v>78</v>
      </c>
      <c r="H94" s="28" t="s">
        <v>78</v>
      </c>
      <c r="I94" s="28" t="s">
        <v>78</v>
      </c>
      <c r="J94" s="27" t="s">
        <v>78</v>
      </c>
      <c r="K94" s="27" t="s">
        <v>403</v>
      </c>
      <c r="L94" s="27" t="s">
        <v>404</v>
      </c>
      <c r="M94" s="27" t="s">
        <v>405</v>
      </c>
      <c r="N94" s="27"/>
      <c r="O94" s="27" t="s">
        <v>81</v>
      </c>
      <c r="P94" s="27"/>
      <c r="Q94" s="28"/>
      <c r="R94" s="31" t="n">
        <v>1982</v>
      </c>
      <c r="S94" s="31" t="n">
        <v>9</v>
      </c>
      <c r="T94" s="31" t="n">
        <v>6</v>
      </c>
      <c r="U94" s="27" t="s">
        <v>236</v>
      </c>
      <c r="V94" s="27" t="s">
        <v>438</v>
      </c>
      <c r="W94" s="27" t="s">
        <v>83</v>
      </c>
      <c r="X94" s="27" t="s">
        <v>422</v>
      </c>
      <c r="Y94" s="27" t="s">
        <v>474</v>
      </c>
      <c r="Z94" s="27" t="s">
        <v>475</v>
      </c>
      <c r="AA94" s="27" t="s">
        <v>476</v>
      </c>
      <c r="AB94" s="27" t="s">
        <v>477</v>
      </c>
      <c r="AC94" s="27"/>
      <c r="AD94" s="27"/>
      <c r="AE94" s="27" t="s">
        <v>500</v>
      </c>
      <c r="AF94" s="28"/>
      <c r="AG94" s="28"/>
      <c r="AH94" s="28"/>
      <c r="AI94" s="28"/>
      <c r="AJ94" s="28" t="n">
        <v>0</v>
      </c>
      <c r="AK94" s="27" t="s">
        <v>435</v>
      </c>
      <c r="AL94" s="28"/>
      <c r="AM94" s="28"/>
      <c r="AN94" s="29" t="s">
        <v>469</v>
      </c>
      <c r="AO94" s="28" t="s">
        <v>415</v>
      </c>
      <c r="AP94" s="54" t="n">
        <v>0.001</v>
      </c>
      <c r="AQ94" s="28" t="s">
        <v>682</v>
      </c>
      <c r="AR94" s="34" t="n">
        <v>43424</v>
      </c>
      <c r="AS94" s="28" t="n">
        <v>21</v>
      </c>
      <c r="AT94" s="28" t="n">
        <v>1</v>
      </c>
      <c r="AU94" s="28" t="n">
        <v>0</v>
      </c>
      <c r="AV94" s="28"/>
      <c r="AW94" s="28" t="s">
        <v>95</v>
      </c>
      <c r="AX94" s="28" t="s">
        <v>96</v>
      </c>
      <c r="AY94" s="28" t="n">
        <f aca="false">45-2.5-20</f>
        <v>22.5</v>
      </c>
      <c r="AZ94" s="28" t="n">
        <v>45</v>
      </c>
      <c r="BA94" s="28" t="n">
        <v>0.067</v>
      </c>
      <c r="BB94" s="33" t="n">
        <f aca="false">BA94*45/AT94</f>
        <v>3.015</v>
      </c>
      <c r="BC94" s="28" t="n">
        <v>246</v>
      </c>
      <c r="BD94" s="34" t="n">
        <v>43433</v>
      </c>
      <c r="BE94" s="28" t="n">
        <v>12</v>
      </c>
      <c r="BF94" s="28" t="n">
        <v>20</v>
      </c>
      <c r="BG94" s="35" t="n">
        <v>405026625.143649</v>
      </c>
      <c r="BH94" s="28" t="s">
        <v>174</v>
      </c>
      <c r="BI94" s="28" t="s">
        <v>175</v>
      </c>
      <c r="BJ94" s="28" t="s">
        <v>98</v>
      </c>
      <c r="BK94" s="34" t="n">
        <v>43437</v>
      </c>
      <c r="BL94" s="28" t="n">
        <v>1</v>
      </c>
      <c r="BM94" s="28" t="n">
        <v>16</v>
      </c>
      <c r="BN94" s="28" t="n">
        <v>10</v>
      </c>
      <c r="BO94" s="28" t="n">
        <v>15</v>
      </c>
      <c r="BP94" s="28" t="s">
        <v>268</v>
      </c>
      <c r="BQ94" s="28" t="s">
        <v>259</v>
      </c>
      <c r="BR94" s="28" t="s">
        <v>269</v>
      </c>
      <c r="BS94" s="28" t="s">
        <v>260</v>
      </c>
      <c r="BT94" s="28" t="str">
        <f aca="false">CONCATENATE(BH94,"_",BQ94)</f>
        <v>14-12_3-3</v>
      </c>
      <c r="BU94" s="35" t="n">
        <v>41240901223.4205</v>
      </c>
      <c r="BV94" s="27" t="s">
        <v>104</v>
      </c>
      <c r="BW94" s="35" t="n">
        <v>61861351835.1308</v>
      </c>
      <c r="BX94" s="28"/>
    </row>
    <row r="95" customFormat="false" ht="13.8" hidden="false" customHeight="false" outlineLevel="0" collapsed="false">
      <c r="A95" s="27" t="n">
        <v>580051</v>
      </c>
      <c r="B95" s="27"/>
      <c r="C95" s="27" t="n">
        <v>1</v>
      </c>
      <c r="D95" s="28" t="s">
        <v>683</v>
      </c>
      <c r="E95" s="28" t="str">
        <f aca="false">CONCATENATE("Ua",REPT("0",3-(LEN(D95)-FIND("B",D95))),RIGHT(D95,LEN(D95)-FIND("B",D95)))</f>
        <v>Ua025</v>
      </c>
      <c r="F95" s="28" t="s">
        <v>402</v>
      </c>
      <c r="G95" s="27" t="s">
        <v>78</v>
      </c>
      <c r="H95" s="28" t="s">
        <v>78</v>
      </c>
      <c r="I95" s="28" t="s">
        <v>78</v>
      </c>
      <c r="J95" s="27" t="s">
        <v>78</v>
      </c>
      <c r="K95" s="27" t="s">
        <v>403</v>
      </c>
      <c r="L95" s="27" t="s">
        <v>404</v>
      </c>
      <c r="M95" s="27" t="s">
        <v>405</v>
      </c>
      <c r="N95" s="27"/>
      <c r="O95" s="27" t="s">
        <v>81</v>
      </c>
      <c r="P95" s="27"/>
      <c r="Q95" s="28"/>
      <c r="R95" s="31" t="n">
        <v>1963</v>
      </c>
      <c r="S95" s="31" t="n">
        <v>10</v>
      </c>
      <c r="T95" s="31" t="n">
        <v>22</v>
      </c>
      <c r="U95" s="27" t="s">
        <v>236</v>
      </c>
      <c r="V95" s="27" t="s">
        <v>406</v>
      </c>
      <c r="W95" s="27" t="s">
        <v>83</v>
      </c>
      <c r="X95" s="27" t="s">
        <v>456</v>
      </c>
      <c r="Y95" s="27" t="s">
        <v>531</v>
      </c>
      <c r="Z95" s="27" t="s">
        <v>684</v>
      </c>
      <c r="AA95" s="27" t="s">
        <v>685</v>
      </c>
      <c r="AB95" s="27" t="s">
        <v>563</v>
      </c>
      <c r="AC95" s="27"/>
      <c r="AD95" s="27"/>
      <c r="AE95" s="27" t="s">
        <v>467</v>
      </c>
      <c r="AF95" s="28" t="s">
        <v>686</v>
      </c>
      <c r="AG95" s="28"/>
      <c r="AH95" s="27" t="s">
        <v>78</v>
      </c>
      <c r="AI95" s="28"/>
      <c r="AJ95" s="28" t="n">
        <v>1</v>
      </c>
      <c r="AK95" s="27" t="s">
        <v>468</v>
      </c>
      <c r="AL95" s="28"/>
      <c r="AM95" s="28"/>
      <c r="AN95" s="29" t="s">
        <v>427</v>
      </c>
      <c r="AO95" s="28" t="s">
        <v>687</v>
      </c>
      <c r="AP95" s="54" t="n">
        <v>0.009</v>
      </c>
      <c r="AQ95" s="28" t="s">
        <v>688</v>
      </c>
      <c r="AR95" s="34" t="n">
        <v>43364</v>
      </c>
      <c r="AS95" s="28" t="n">
        <v>9</v>
      </c>
      <c r="AT95" s="28" t="n">
        <v>6</v>
      </c>
      <c r="AU95" s="28" t="n">
        <f aca="false">9-AT95</f>
        <v>3</v>
      </c>
      <c r="AV95" s="28"/>
      <c r="AW95" s="28" t="s">
        <v>95</v>
      </c>
      <c r="AX95" s="28" t="s">
        <v>96</v>
      </c>
      <c r="AY95" s="28" t="n">
        <f aca="false">40-20</f>
        <v>20</v>
      </c>
      <c r="AZ95" s="28" t="n">
        <v>45</v>
      </c>
      <c r="BA95" s="28" t="n">
        <f aca="false">1870/1000</f>
        <v>1.87</v>
      </c>
      <c r="BB95" s="45" t="n">
        <f aca="false">BA95*45/AT95</f>
        <v>14.025</v>
      </c>
      <c r="BC95" s="28" t="n">
        <v>65</v>
      </c>
      <c r="BD95" s="34" t="n">
        <v>43413</v>
      </c>
      <c r="BE95" s="28" t="n">
        <v>7</v>
      </c>
      <c r="BF95" s="28" t="n">
        <v>20</v>
      </c>
      <c r="BG95" s="35" t="n">
        <v>174237033.664688</v>
      </c>
      <c r="BH95" s="28" t="s">
        <v>689</v>
      </c>
      <c r="BI95" s="28" t="s">
        <v>168</v>
      </c>
      <c r="BJ95" s="28" t="s">
        <v>175</v>
      </c>
      <c r="BK95" s="34" t="n">
        <v>43440</v>
      </c>
      <c r="BL95" s="28" t="n">
        <v>3</v>
      </c>
      <c r="BM95" s="28" t="n">
        <v>18</v>
      </c>
      <c r="BN95" s="28" t="n">
        <v>10</v>
      </c>
      <c r="BO95" s="28" t="n">
        <v>15</v>
      </c>
      <c r="BP95" s="28" t="s">
        <v>100</v>
      </c>
      <c r="BQ95" s="28" t="s">
        <v>150</v>
      </c>
      <c r="BR95" s="28" t="s">
        <v>151</v>
      </c>
      <c r="BS95" s="28" t="s">
        <v>152</v>
      </c>
      <c r="BT95" s="28" t="str">
        <f aca="false">CONCATENATE(BH95,"_",BQ95)</f>
        <v>4-14_1-1</v>
      </c>
      <c r="BU95" s="35" t="n">
        <v>27116835203.983</v>
      </c>
      <c r="BV95" s="27" t="s">
        <v>104</v>
      </c>
      <c r="BW95" s="35" t="n">
        <v>40675252805.9746</v>
      </c>
      <c r="BX95" s="28"/>
    </row>
    <row r="96" customFormat="false" ht="13.8" hidden="false" customHeight="false" outlineLevel="0" collapsed="false">
      <c r="A96" s="27" t="n">
        <v>580032</v>
      </c>
      <c r="B96" s="38" t="s">
        <v>580</v>
      </c>
      <c r="C96" s="38" t="n">
        <v>2</v>
      </c>
      <c r="D96" s="28" t="s">
        <v>690</v>
      </c>
      <c r="E96" s="28" t="str">
        <f aca="false">CONCATENATE("Ua",REPT("0",3-(LEN(D96)-FIND("B",D96))),RIGHT(D96,LEN(D96)-FIND("B",D96)))</f>
        <v>Ua031</v>
      </c>
      <c r="F96" s="28" t="s">
        <v>402</v>
      </c>
      <c r="G96" s="27" t="s">
        <v>78</v>
      </c>
      <c r="H96" s="28" t="s">
        <v>78</v>
      </c>
      <c r="I96" s="28" t="s">
        <v>78</v>
      </c>
      <c r="J96" s="27" t="s">
        <v>78</v>
      </c>
      <c r="K96" s="27" t="s">
        <v>403</v>
      </c>
      <c r="L96" s="27" t="s">
        <v>404</v>
      </c>
      <c r="M96" s="27" t="s">
        <v>405</v>
      </c>
      <c r="N96" s="27"/>
      <c r="O96" s="27" t="s">
        <v>81</v>
      </c>
      <c r="P96" s="27"/>
      <c r="Q96" s="28"/>
      <c r="R96" s="31" t="n">
        <v>1942</v>
      </c>
      <c r="S96" s="31" t="n">
        <v>5</v>
      </c>
      <c r="T96" s="31" t="n">
        <v>26</v>
      </c>
      <c r="U96" s="27" t="s">
        <v>447</v>
      </c>
      <c r="V96" s="27" t="s">
        <v>406</v>
      </c>
      <c r="W96" s="27" t="s">
        <v>83</v>
      </c>
      <c r="X96" s="27" t="s">
        <v>422</v>
      </c>
      <c r="Y96" s="27" t="s">
        <v>482</v>
      </c>
      <c r="Z96" s="27" t="s">
        <v>691</v>
      </c>
      <c r="AA96" s="27" t="s">
        <v>692</v>
      </c>
      <c r="AB96" s="27"/>
      <c r="AC96" s="27"/>
      <c r="AD96" s="27"/>
      <c r="AE96" s="27" t="s">
        <v>412</v>
      </c>
      <c r="AF96" s="28" t="s">
        <v>693</v>
      </c>
      <c r="AG96" s="28"/>
      <c r="AH96" s="27" t="s">
        <v>78</v>
      </c>
      <c r="AI96" s="28"/>
      <c r="AJ96" s="28" t="n">
        <v>1</v>
      </c>
      <c r="AK96" s="27" t="s">
        <v>468</v>
      </c>
      <c r="AL96" s="28"/>
      <c r="AM96" s="28"/>
      <c r="AN96" s="29" t="s">
        <v>427</v>
      </c>
      <c r="AO96" s="28" t="s">
        <v>415</v>
      </c>
      <c r="AP96" s="54" t="s">
        <v>147</v>
      </c>
      <c r="AQ96" s="28" t="s">
        <v>694</v>
      </c>
      <c r="AR96" s="34" t="n">
        <v>43364</v>
      </c>
      <c r="AS96" s="28" t="n">
        <v>9</v>
      </c>
      <c r="AT96" s="28" t="n">
        <v>1</v>
      </c>
      <c r="AU96" s="28" t="n">
        <v>0</v>
      </c>
      <c r="AV96" s="28"/>
      <c r="AW96" s="28" t="s">
        <v>95</v>
      </c>
      <c r="AX96" s="28" t="s">
        <v>96</v>
      </c>
      <c r="AY96" s="28" t="n">
        <f aca="false">40-20</f>
        <v>20</v>
      </c>
      <c r="AZ96" s="28" t="n">
        <v>45</v>
      </c>
      <c r="BA96" s="28" t="n">
        <f aca="false">84/1000</f>
        <v>0.084</v>
      </c>
      <c r="BB96" s="45" t="n">
        <f aca="false">BA96*45/AT96</f>
        <v>3.78</v>
      </c>
      <c r="BC96" s="28" t="n">
        <v>75</v>
      </c>
      <c r="BD96" s="34" t="n">
        <v>43425</v>
      </c>
      <c r="BE96" s="28" t="n">
        <v>8</v>
      </c>
      <c r="BF96" s="28" t="n">
        <v>20</v>
      </c>
      <c r="BG96" s="35" t="n">
        <v>8949216.84032169</v>
      </c>
      <c r="BH96" s="28" t="s">
        <v>695</v>
      </c>
      <c r="BI96" s="28" t="s">
        <v>99</v>
      </c>
      <c r="BJ96" s="28" t="s">
        <v>161</v>
      </c>
      <c r="BK96" s="34" t="n">
        <v>43440</v>
      </c>
      <c r="BL96" s="28" t="n">
        <v>3</v>
      </c>
      <c r="BM96" s="28" t="n">
        <v>18</v>
      </c>
      <c r="BN96" s="28" t="n">
        <v>10</v>
      </c>
      <c r="BO96" s="28" t="n">
        <v>15</v>
      </c>
      <c r="BP96" s="28" t="s">
        <v>100</v>
      </c>
      <c r="BQ96" s="28" t="s">
        <v>192</v>
      </c>
      <c r="BR96" s="28" t="s">
        <v>240</v>
      </c>
      <c r="BS96" s="28" t="s">
        <v>208</v>
      </c>
      <c r="BT96" s="28" t="str">
        <f aca="false">CONCATENATE(BH96,"_",BQ96)</f>
        <v>15-9_6-6</v>
      </c>
      <c r="BU96" s="35" t="n">
        <v>5881499129.08114</v>
      </c>
      <c r="BV96" s="27" t="s">
        <v>104</v>
      </c>
      <c r="BW96" s="35" t="n">
        <v>8822248693.62171</v>
      </c>
      <c r="BX96" s="28"/>
    </row>
    <row r="97" customFormat="false" ht="13.8" hidden="false" customHeight="false" outlineLevel="0" collapsed="false">
      <c r="A97" s="27" t="n">
        <v>580025</v>
      </c>
      <c r="B97" s="27"/>
      <c r="C97" s="27" t="n">
        <v>1</v>
      </c>
      <c r="D97" s="28" t="s">
        <v>696</v>
      </c>
      <c r="E97" s="28" t="str">
        <f aca="false">CONCATENATE("Ua",REPT("0",3-(LEN(D97)-FIND("B",D97))),RIGHT(D97,LEN(D97)-FIND("B",D97)))</f>
        <v>Ua041</v>
      </c>
      <c r="F97" s="28" t="s">
        <v>402</v>
      </c>
      <c r="G97" s="27" t="s">
        <v>78</v>
      </c>
      <c r="H97" s="28" t="s">
        <v>78</v>
      </c>
      <c r="I97" s="28" t="s">
        <v>78</v>
      </c>
      <c r="J97" s="27" t="s">
        <v>78</v>
      </c>
      <c r="K97" s="27" t="s">
        <v>403</v>
      </c>
      <c r="L97" s="27" t="s">
        <v>404</v>
      </c>
      <c r="M97" s="27" t="s">
        <v>405</v>
      </c>
      <c r="N97" s="27"/>
      <c r="O97" s="27" t="s">
        <v>81</v>
      </c>
      <c r="P97" s="27"/>
      <c r="Q97" s="28"/>
      <c r="R97" s="31" t="n">
        <v>1948</v>
      </c>
      <c r="S97" s="31" t="n">
        <v>11</v>
      </c>
      <c r="T97" s="31" t="n">
        <v>4</v>
      </c>
      <c r="U97" s="27" t="s">
        <v>447</v>
      </c>
      <c r="V97" s="27" t="s">
        <v>697</v>
      </c>
      <c r="W97" s="27" t="s">
        <v>83</v>
      </c>
      <c r="X97" s="27" t="s">
        <v>698</v>
      </c>
      <c r="Y97" s="27"/>
      <c r="Z97" s="27" t="s">
        <v>699</v>
      </c>
      <c r="AA97" s="27" t="s">
        <v>700</v>
      </c>
      <c r="AB97" s="27" t="s">
        <v>563</v>
      </c>
      <c r="AC97" s="27"/>
      <c r="AD97" s="27"/>
      <c r="AE97" s="27" t="s">
        <v>412</v>
      </c>
      <c r="AF97" s="28" t="s">
        <v>701</v>
      </c>
      <c r="AG97" s="28"/>
      <c r="AH97" s="27" t="s">
        <v>78</v>
      </c>
      <c r="AI97" s="28"/>
      <c r="AJ97" s="28" t="n">
        <v>1</v>
      </c>
      <c r="AK97" s="27" t="s">
        <v>468</v>
      </c>
      <c r="AL97" s="28"/>
      <c r="AM97" s="28"/>
      <c r="AN97" s="29" t="s">
        <v>427</v>
      </c>
      <c r="AO97" s="28" t="s">
        <v>94</v>
      </c>
      <c r="AP97" s="54" t="n">
        <v>0.004</v>
      </c>
      <c r="AQ97" s="28" t="s">
        <v>702</v>
      </c>
      <c r="AR97" s="34" t="n">
        <v>43370</v>
      </c>
      <c r="AS97" s="28" t="n">
        <v>10</v>
      </c>
      <c r="AT97" s="28" t="n">
        <v>1</v>
      </c>
      <c r="AU97" s="28" t="n">
        <f aca="false">4-AT97</f>
        <v>3</v>
      </c>
      <c r="AV97" s="28"/>
      <c r="AW97" s="28" t="s">
        <v>95</v>
      </c>
      <c r="AX97" s="28" t="s">
        <v>96</v>
      </c>
      <c r="AY97" s="28" t="n">
        <f aca="false">45-2.5-20</f>
        <v>22.5</v>
      </c>
      <c r="AZ97" s="28" t="n">
        <v>45</v>
      </c>
      <c r="BA97" s="28" t="n">
        <f aca="false">98/1000</f>
        <v>0.098</v>
      </c>
      <c r="BB97" s="45" t="n">
        <f aca="false">BA97*45/AT97</f>
        <v>4.41</v>
      </c>
      <c r="BC97" s="28" t="n">
        <v>80</v>
      </c>
      <c r="BD97" s="34" t="n">
        <v>43425</v>
      </c>
      <c r="BE97" s="28" t="n">
        <v>8</v>
      </c>
      <c r="BF97" s="28" t="n">
        <v>20</v>
      </c>
      <c r="BG97" s="35" t="n">
        <v>10047543.9705971</v>
      </c>
      <c r="BH97" s="28" t="s">
        <v>703</v>
      </c>
      <c r="BI97" s="28" t="s">
        <v>172</v>
      </c>
      <c r="BJ97" s="28" t="s">
        <v>175</v>
      </c>
      <c r="BK97" s="34" t="n">
        <v>43440</v>
      </c>
      <c r="BL97" s="28" t="n">
        <v>3</v>
      </c>
      <c r="BM97" s="28" t="n">
        <v>18</v>
      </c>
      <c r="BN97" s="28" t="n">
        <v>10</v>
      </c>
      <c r="BO97" s="28" t="n">
        <v>15</v>
      </c>
      <c r="BP97" s="28" t="s">
        <v>100</v>
      </c>
      <c r="BQ97" s="28" t="s">
        <v>192</v>
      </c>
      <c r="BR97" s="28" t="s">
        <v>240</v>
      </c>
      <c r="BS97" s="28" t="s">
        <v>208</v>
      </c>
      <c r="BT97" s="28" t="str">
        <f aca="false">CONCATENATE(BH97,"_",BQ97)</f>
        <v>5-14_6-6</v>
      </c>
      <c r="BU97" s="35" t="n">
        <v>2110642679.10156</v>
      </c>
      <c r="BV97" s="27" t="s">
        <v>104</v>
      </c>
      <c r="BW97" s="35" t="n">
        <v>3165964018.65234</v>
      </c>
      <c r="BX97" s="28"/>
    </row>
    <row r="98" customFormat="false" ht="13.8" hidden="false" customHeight="false" outlineLevel="0" collapsed="false">
      <c r="A98" s="27" t="n">
        <v>580037</v>
      </c>
      <c r="B98" s="38" t="s">
        <v>580</v>
      </c>
      <c r="C98" s="38" t="n">
        <v>2</v>
      </c>
      <c r="D98" s="28" t="s">
        <v>704</v>
      </c>
      <c r="E98" s="28" t="str">
        <f aca="false">CONCATENATE("Ua",REPT("0",3-(LEN(D98)-FIND("B",D98))),RIGHT(D98,LEN(D98)-FIND("B",D98)))</f>
        <v>Ua048</v>
      </c>
      <c r="F98" s="28" t="s">
        <v>402</v>
      </c>
      <c r="G98" s="27" t="s">
        <v>78</v>
      </c>
      <c r="H98" s="28" t="s">
        <v>78</v>
      </c>
      <c r="I98" s="28" t="s">
        <v>78</v>
      </c>
      <c r="J98" s="27" t="s">
        <v>78</v>
      </c>
      <c r="K98" s="27" t="s">
        <v>403</v>
      </c>
      <c r="L98" s="27" t="s">
        <v>404</v>
      </c>
      <c r="M98" s="27" t="s">
        <v>405</v>
      </c>
      <c r="N98" s="27"/>
      <c r="O98" s="27" t="s">
        <v>81</v>
      </c>
      <c r="P98" s="27"/>
      <c r="Q98" s="28"/>
      <c r="R98" s="31" t="n">
        <v>1957</v>
      </c>
      <c r="S98" s="31" t="n">
        <v>7</v>
      </c>
      <c r="T98" s="31" t="n">
        <v>13</v>
      </c>
      <c r="U98" s="27" t="s">
        <v>82</v>
      </c>
      <c r="V98" s="27" t="s">
        <v>406</v>
      </c>
      <c r="W98" s="27" t="s">
        <v>83</v>
      </c>
      <c r="X98" s="27" t="s">
        <v>422</v>
      </c>
      <c r="Y98" s="27" t="s">
        <v>423</v>
      </c>
      <c r="Z98" s="27" t="s">
        <v>705</v>
      </c>
      <c r="AA98" s="27" t="s">
        <v>706</v>
      </c>
      <c r="AB98" s="27" t="s">
        <v>563</v>
      </c>
      <c r="AC98" s="27"/>
      <c r="AD98" s="27"/>
      <c r="AE98" s="27" t="s">
        <v>412</v>
      </c>
      <c r="AF98" s="28" t="s">
        <v>707</v>
      </c>
      <c r="AG98" s="28"/>
      <c r="AH98" s="27" t="s">
        <v>78</v>
      </c>
      <c r="AI98" s="28"/>
      <c r="AJ98" s="28" t="n">
        <v>1</v>
      </c>
      <c r="AK98" s="27" t="s">
        <v>468</v>
      </c>
      <c r="AL98" s="28"/>
      <c r="AM98" s="28"/>
      <c r="AN98" s="29" t="s">
        <v>427</v>
      </c>
      <c r="AO98" s="28" t="s">
        <v>94</v>
      </c>
      <c r="AP98" s="54" t="n">
        <v>0.015</v>
      </c>
      <c r="AQ98" s="28" t="s">
        <v>708</v>
      </c>
      <c r="AR98" s="34" t="n">
        <v>43376</v>
      </c>
      <c r="AS98" s="28" t="n">
        <v>11</v>
      </c>
      <c r="AT98" s="28" t="n">
        <v>9</v>
      </c>
      <c r="AU98" s="28" t="n">
        <f aca="false">15-AT98</f>
        <v>6</v>
      </c>
      <c r="AV98" s="28"/>
      <c r="AW98" s="28" t="s">
        <v>95</v>
      </c>
      <c r="AX98" s="28" t="s">
        <v>96</v>
      </c>
      <c r="AY98" s="28" t="n">
        <f aca="false">45-2.5-20</f>
        <v>22.5</v>
      </c>
      <c r="AZ98" s="28" t="n">
        <v>45</v>
      </c>
      <c r="BA98" s="28" t="n">
        <f aca="false">250/1000</f>
        <v>0.25</v>
      </c>
      <c r="BB98" s="45" t="n">
        <f aca="false">BA98*45/AT98</f>
        <v>1.25</v>
      </c>
      <c r="BC98" s="28" t="n">
        <v>91</v>
      </c>
      <c r="BD98" s="34" t="n">
        <v>43425</v>
      </c>
      <c r="BE98" s="28" t="n">
        <v>8</v>
      </c>
      <c r="BF98" s="28" t="n">
        <v>20</v>
      </c>
      <c r="BG98" s="35" t="n">
        <v>20028421.4060612</v>
      </c>
      <c r="BH98" s="28" t="s">
        <v>709</v>
      </c>
      <c r="BI98" s="28" t="s">
        <v>149</v>
      </c>
      <c r="BJ98" s="28" t="s">
        <v>142</v>
      </c>
      <c r="BK98" s="34" t="n">
        <v>43440</v>
      </c>
      <c r="BL98" s="28" t="n">
        <v>3</v>
      </c>
      <c r="BM98" s="28" t="n">
        <v>18</v>
      </c>
      <c r="BN98" s="28" t="n">
        <v>10</v>
      </c>
      <c r="BO98" s="28" t="n">
        <v>15</v>
      </c>
      <c r="BP98" s="28" t="s">
        <v>100</v>
      </c>
      <c r="BQ98" s="28" t="s">
        <v>192</v>
      </c>
      <c r="BR98" s="28" t="s">
        <v>240</v>
      </c>
      <c r="BS98" s="28" t="s">
        <v>208</v>
      </c>
      <c r="BT98" s="28" t="str">
        <f aca="false">CONCATENATE(BH98,"_",BQ98)</f>
        <v>2-10_6-6</v>
      </c>
      <c r="BU98" s="35" t="n">
        <v>11085737736.4097</v>
      </c>
      <c r="BV98" s="27" t="s">
        <v>104</v>
      </c>
      <c r="BW98" s="35" t="n">
        <v>16628606604.6146</v>
      </c>
      <c r="BX98" s="28"/>
    </row>
    <row r="99" customFormat="false" ht="13.8" hidden="false" customHeight="false" outlineLevel="0" collapsed="false">
      <c r="A99" s="27" t="n">
        <v>580047</v>
      </c>
      <c r="B99" s="38" t="s">
        <v>419</v>
      </c>
      <c r="C99" s="38" t="n">
        <v>2</v>
      </c>
      <c r="D99" s="28" t="s">
        <v>710</v>
      </c>
      <c r="E99" s="28" t="str">
        <f aca="false">CONCATENATE("Ua",REPT("0",3-(LEN(D99)-FIND("B",D99))),RIGHT(D99,LEN(D99)-FIND("B",D99)))</f>
        <v>Ua080</v>
      </c>
      <c r="F99" s="28" t="s">
        <v>402</v>
      </c>
      <c r="G99" s="27" t="s">
        <v>78</v>
      </c>
      <c r="H99" s="28" t="s">
        <v>78</v>
      </c>
      <c r="I99" s="28" t="s">
        <v>78</v>
      </c>
      <c r="J99" s="27" t="s">
        <v>78</v>
      </c>
      <c r="K99" s="27" t="s">
        <v>403</v>
      </c>
      <c r="L99" s="27" t="s">
        <v>404</v>
      </c>
      <c r="M99" s="27" t="s">
        <v>405</v>
      </c>
      <c r="N99" s="27"/>
      <c r="O99" s="27" t="s">
        <v>81</v>
      </c>
      <c r="P99" s="27"/>
      <c r="Q99" s="28"/>
      <c r="R99" s="31" t="n">
        <v>1961</v>
      </c>
      <c r="S99" s="31" t="n">
        <v>10</v>
      </c>
      <c r="T99" s="31" t="n">
        <v>26</v>
      </c>
      <c r="U99" s="27" t="s">
        <v>236</v>
      </c>
      <c r="V99" s="27" t="s">
        <v>406</v>
      </c>
      <c r="W99" s="27" t="s">
        <v>83</v>
      </c>
      <c r="X99" s="27" t="s">
        <v>422</v>
      </c>
      <c r="Y99" s="27"/>
      <c r="Z99" s="27" t="s">
        <v>711</v>
      </c>
      <c r="AA99" s="27" t="s">
        <v>712</v>
      </c>
      <c r="AB99" s="27" t="s">
        <v>713</v>
      </c>
      <c r="AC99" s="27"/>
      <c r="AD99" s="27"/>
      <c r="AE99" s="27" t="s">
        <v>500</v>
      </c>
      <c r="AF99" s="28" t="s">
        <v>714</v>
      </c>
      <c r="AG99" s="28"/>
      <c r="AH99" s="27"/>
      <c r="AI99" s="28"/>
      <c r="AJ99" s="28" t="n">
        <v>1</v>
      </c>
      <c r="AK99" s="27" t="s">
        <v>468</v>
      </c>
      <c r="AL99" s="28"/>
      <c r="AM99" s="28"/>
      <c r="AN99" s="29" t="s">
        <v>427</v>
      </c>
      <c r="AO99" s="28" t="s">
        <v>415</v>
      </c>
      <c r="AP99" s="54" t="n">
        <v>0.014</v>
      </c>
      <c r="AQ99" s="28" t="s">
        <v>715</v>
      </c>
      <c r="AR99" s="34" t="n">
        <v>43389</v>
      </c>
      <c r="AS99" s="28" t="n">
        <v>14</v>
      </c>
      <c r="AT99" s="28" t="n">
        <v>10</v>
      </c>
      <c r="AU99" s="28" t="n">
        <v>0</v>
      </c>
      <c r="AV99" s="28"/>
      <c r="AW99" s="28" t="s">
        <v>95</v>
      </c>
      <c r="AX99" s="28" t="s">
        <v>96</v>
      </c>
      <c r="AY99" s="28" t="n">
        <f aca="false">45-2.5-20</f>
        <v>22.5</v>
      </c>
      <c r="AZ99" s="28" t="n">
        <v>45</v>
      </c>
      <c r="BA99" s="28" t="n">
        <v>0.679</v>
      </c>
      <c r="BB99" s="33" t="n">
        <f aca="false">BA99*45/AT99</f>
        <v>3.0555</v>
      </c>
      <c r="BC99" s="28" t="n">
        <v>136</v>
      </c>
      <c r="BD99" s="34" t="n">
        <v>43426</v>
      </c>
      <c r="BE99" s="28" t="n">
        <v>9</v>
      </c>
      <c r="BF99" s="28" t="n">
        <v>20</v>
      </c>
      <c r="BG99" s="35" t="n">
        <v>319708327.427232</v>
      </c>
      <c r="BH99" s="28" t="s">
        <v>716</v>
      </c>
      <c r="BI99" s="28" t="s">
        <v>172</v>
      </c>
      <c r="BJ99" s="28" t="s">
        <v>142</v>
      </c>
      <c r="BK99" s="34" t="n">
        <v>43443</v>
      </c>
      <c r="BL99" s="28" t="n">
        <v>4</v>
      </c>
      <c r="BM99" s="28" t="n">
        <v>18</v>
      </c>
      <c r="BN99" s="28" t="n">
        <v>10</v>
      </c>
      <c r="BO99" s="28" t="n">
        <v>15</v>
      </c>
      <c r="BP99" s="28" t="s">
        <v>100</v>
      </c>
      <c r="BQ99" s="28" t="s">
        <v>117</v>
      </c>
      <c r="BR99" s="28" t="s">
        <v>340</v>
      </c>
      <c r="BS99" s="28" t="s">
        <v>280</v>
      </c>
      <c r="BT99" s="28" t="str">
        <f aca="false">CONCATENATE(BH99,"_",BQ99)</f>
        <v>5-10_7-7</v>
      </c>
      <c r="BU99" s="35" t="n">
        <v>61359072734.132</v>
      </c>
      <c r="BV99" s="27" t="s">
        <v>104</v>
      </c>
      <c r="BW99" s="35" t="n">
        <v>92038609101.1981</v>
      </c>
      <c r="BX99" s="28"/>
    </row>
    <row r="100" customFormat="false" ht="13.8" hidden="false" customHeight="false" outlineLevel="0" collapsed="false">
      <c r="A100" s="27" t="n">
        <v>580019</v>
      </c>
      <c r="B100" s="27"/>
      <c r="C100" s="27" t="n">
        <v>1</v>
      </c>
      <c r="D100" s="28" t="s">
        <v>717</v>
      </c>
      <c r="E100" s="28" t="str">
        <f aca="false">CONCATENATE("Ua",REPT("0",3-(LEN(D100)-FIND("B",D100))),RIGHT(D100,LEN(D100)-FIND("B",D100)))</f>
        <v>Ua056</v>
      </c>
      <c r="F100" s="28" t="s">
        <v>402</v>
      </c>
      <c r="G100" s="27" t="s">
        <v>78</v>
      </c>
      <c r="H100" s="28" t="s">
        <v>78</v>
      </c>
      <c r="I100" s="28" t="s">
        <v>78</v>
      </c>
      <c r="J100" s="27" t="s">
        <v>78</v>
      </c>
      <c r="K100" s="27" t="s">
        <v>403</v>
      </c>
      <c r="L100" s="27" t="s">
        <v>404</v>
      </c>
      <c r="M100" s="27" t="s">
        <v>405</v>
      </c>
      <c r="N100" s="27"/>
      <c r="O100" s="27" t="s">
        <v>81</v>
      </c>
      <c r="P100" s="27"/>
      <c r="Q100" s="28"/>
      <c r="R100" s="31" t="n">
        <v>1941</v>
      </c>
      <c r="S100" s="31" t="n">
        <v>9</v>
      </c>
      <c r="T100" s="31" t="n">
        <v>2</v>
      </c>
      <c r="U100" s="27" t="s">
        <v>236</v>
      </c>
      <c r="V100" s="27" t="s">
        <v>406</v>
      </c>
      <c r="W100" s="27" t="s">
        <v>83</v>
      </c>
      <c r="X100" s="27" t="s">
        <v>552</v>
      </c>
      <c r="Y100" s="27" t="s">
        <v>718</v>
      </c>
      <c r="Z100" s="27" t="s">
        <v>719</v>
      </c>
      <c r="AA100" s="27" t="s">
        <v>720</v>
      </c>
      <c r="AB100" s="27"/>
      <c r="AC100" s="27"/>
      <c r="AD100" s="27"/>
      <c r="AE100" s="27" t="s">
        <v>412</v>
      </c>
      <c r="AF100" s="28" t="s">
        <v>721</v>
      </c>
      <c r="AG100" s="28"/>
      <c r="AH100" s="27" t="s">
        <v>78</v>
      </c>
      <c r="AI100" s="28"/>
      <c r="AJ100" s="28" t="n">
        <v>1</v>
      </c>
      <c r="AK100" s="27" t="s">
        <v>501</v>
      </c>
      <c r="AL100" s="28"/>
      <c r="AM100" s="28"/>
      <c r="AN100" s="29" t="s">
        <v>427</v>
      </c>
      <c r="AO100" s="28" t="s">
        <v>94</v>
      </c>
      <c r="AP100" s="54" t="s">
        <v>147</v>
      </c>
      <c r="AQ100" s="28" t="s">
        <v>722</v>
      </c>
      <c r="AR100" s="34" t="n">
        <v>43384</v>
      </c>
      <c r="AS100" s="28" t="n">
        <v>12</v>
      </c>
      <c r="AT100" s="28" t="n">
        <v>2</v>
      </c>
      <c r="AU100" s="28" t="n">
        <v>0</v>
      </c>
      <c r="AV100" s="28"/>
      <c r="AW100" s="28" t="s">
        <v>95</v>
      </c>
      <c r="AX100" s="28" t="s">
        <v>96</v>
      </c>
      <c r="AY100" s="28" t="n">
        <f aca="false">45-2.5-20</f>
        <v>22.5</v>
      </c>
      <c r="AZ100" s="28" t="n">
        <v>45</v>
      </c>
      <c r="BA100" s="28" t="n">
        <v>0.283</v>
      </c>
      <c r="BB100" s="28" t="n">
        <f aca="false">BA100*45/AT100</f>
        <v>6.3675</v>
      </c>
      <c r="BC100" s="28" t="n">
        <v>155</v>
      </c>
      <c r="BD100" s="34" t="n">
        <v>43430</v>
      </c>
      <c r="BE100" s="28" t="n">
        <v>10</v>
      </c>
      <c r="BF100" s="28" t="n">
        <v>20</v>
      </c>
      <c r="BG100" s="35" t="n">
        <v>12766517.2036292</v>
      </c>
      <c r="BH100" s="28" t="s">
        <v>723</v>
      </c>
      <c r="BI100" s="28" t="s">
        <v>178</v>
      </c>
      <c r="BJ100" s="28" t="s">
        <v>118</v>
      </c>
      <c r="BK100" s="34" t="n">
        <v>43443</v>
      </c>
      <c r="BL100" s="28" t="n">
        <v>4</v>
      </c>
      <c r="BM100" s="28" t="n">
        <v>18</v>
      </c>
      <c r="BN100" s="28" t="n">
        <v>10</v>
      </c>
      <c r="BO100" s="28" t="n">
        <v>15</v>
      </c>
      <c r="BP100" s="28" t="s">
        <v>100</v>
      </c>
      <c r="BQ100" s="28" t="s">
        <v>101</v>
      </c>
      <c r="BR100" s="28" t="s">
        <v>102</v>
      </c>
      <c r="BS100" s="28" t="s">
        <v>103</v>
      </c>
      <c r="BT100" s="28" t="str">
        <f aca="false">CONCATENATE(BH100,"_",BQ100)</f>
        <v>3-7_8-8</v>
      </c>
      <c r="BU100" s="35" t="n">
        <v>13326223953.6947</v>
      </c>
      <c r="BV100" s="27" t="s">
        <v>104</v>
      </c>
      <c r="BW100" s="35" t="n">
        <v>19989335930.542</v>
      </c>
      <c r="BX100" s="28"/>
    </row>
    <row r="101" customFormat="false" ht="13.8" hidden="false" customHeight="false" outlineLevel="0" collapsed="false">
      <c r="A101" s="27" t="n">
        <v>580035</v>
      </c>
      <c r="B101" s="38"/>
      <c r="C101" s="38" t="n">
        <v>1</v>
      </c>
      <c r="D101" s="28" t="s">
        <v>724</v>
      </c>
      <c r="E101" s="28" t="str">
        <f aca="false">CONCATENATE("Ua",REPT("0",3-(LEN(D101)-FIND("B",D101))),RIGHT(D101,LEN(D101)-FIND("B",D101)))</f>
        <v>Ua059</v>
      </c>
      <c r="F101" s="28" t="s">
        <v>402</v>
      </c>
      <c r="G101" s="27" t="s">
        <v>78</v>
      </c>
      <c r="H101" s="28" t="s">
        <v>78</v>
      </c>
      <c r="I101" s="28" t="s">
        <v>78</v>
      </c>
      <c r="J101" s="27" t="s">
        <v>78</v>
      </c>
      <c r="K101" s="27" t="s">
        <v>403</v>
      </c>
      <c r="L101" s="27" t="s">
        <v>404</v>
      </c>
      <c r="M101" s="27" t="s">
        <v>405</v>
      </c>
      <c r="N101" s="27"/>
      <c r="O101" s="27" t="s">
        <v>81</v>
      </c>
      <c r="P101" s="27"/>
      <c r="Q101" s="28"/>
      <c r="R101" s="31" t="n">
        <v>1943</v>
      </c>
      <c r="S101" s="31" t="n">
        <v>5</v>
      </c>
      <c r="T101" s="31" t="n">
        <v>10</v>
      </c>
      <c r="U101" s="27" t="s">
        <v>447</v>
      </c>
      <c r="V101" s="27" t="s">
        <v>406</v>
      </c>
      <c r="W101" s="27" t="s">
        <v>83</v>
      </c>
      <c r="X101" s="27" t="s">
        <v>725</v>
      </c>
      <c r="Y101" s="27" t="s">
        <v>726</v>
      </c>
      <c r="Z101" s="27" t="s">
        <v>726</v>
      </c>
      <c r="AA101" s="27" t="s">
        <v>727</v>
      </c>
      <c r="AB101" s="27" t="s">
        <v>728</v>
      </c>
      <c r="AC101" s="27"/>
      <c r="AD101" s="27"/>
      <c r="AE101" s="27" t="s">
        <v>412</v>
      </c>
      <c r="AF101" s="28" t="s">
        <v>729</v>
      </c>
      <c r="AG101" s="28"/>
      <c r="AH101" s="27" t="s">
        <v>78</v>
      </c>
      <c r="AI101" s="28"/>
      <c r="AJ101" s="28" t="n">
        <v>1</v>
      </c>
      <c r="AK101" s="27" t="s">
        <v>414</v>
      </c>
      <c r="AL101" s="28"/>
      <c r="AM101" s="28"/>
      <c r="AN101" s="29" t="s">
        <v>427</v>
      </c>
      <c r="AO101" s="28" t="s">
        <v>415</v>
      </c>
      <c r="AP101" s="54" t="n">
        <v>0.011</v>
      </c>
      <c r="AQ101" s="28" t="s">
        <v>730</v>
      </c>
      <c r="AR101" s="34" t="n">
        <v>43384</v>
      </c>
      <c r="AS101" s="28" t="n">
        <v>12</v>
      </c>
      <c r="AT101" s="28" t="n">
        <v>4</v>
      </c>
      <c r="AU101" s="28" t="n">
        <v>0</v>
      </c>
      <c r="AV101" s="28"/>
      <c r="AW101" s="28" t="s">
        <v>95</v>
      </c>
      <c r="AX101" s="28" t="s">
        <v>96</v>
      </c>
      <c r="AY101" s="28" t="n">
        <f aca="false">45-2.5-20</f>
        <v>22.5</v>
      </c>
      <c r="AZ101" s="28" t="n">
        <v>45</v>
      </c>
      <c r="BA101" s="28" t="n">
        <v>0.118</v>
      </c>
      <c r="BB101" s="28" t="n">
        <f aca="false">BA101*45/AT101</f>
        <v>1.3275</v>
      </c>
      <c r="BC101" s="28" t="n">
        <v>158</v>
      </c>
      <c r="BD101" s="34" t="n">
        <v>43430</v>
      </c>
      <c r="BE101" s="28" t="n">
        <v>10</v>
      </c>
      <c r="BF101" s="28" t="n">
        <v>20</v>
      </c>
      <c r="BG101" s="35" t="n">
        <v>3087222.13880933</v>
      </c>
      <c r="BH101" s="28" t="s">
        <v>731</v>
      </c>
      <c r="BI101" s="28" t="s">
        <v>162</v>
      </c>
      <c r="BJ101" s="28" t="s">
        <v>142</v>
      </c>
      <c r="BK101" s="34" t="n">
        <v>43443</v>
      </c>
      <c r="BL101" s="28" t="n">
        <v>4</v>
      </c>
      <c r="BM101" s="28" t="n">
        <v>18</v>
      </c>
      <c r="BN101" s="28" t="n">
        <v>10</v>
      </c>
      <c r="BO101" s="28" t="n">
        <v>15</v>
      </c>
      <c r="BP101" s="28" t="s">
        <v>100</v>
      </c>
      <c r="BQ101" s="28" t="s">
        <v>101</v>
      </c>
      <c r="BR101" s="28" t="s">
        <v>102</v>
      </c>
      <c r="BS101" s="28" t="s">
        <v>103</v>
      </c>
      <c r="BT101" s="28" t="str">
        <f aca="false">CONCATENATE(BH101,"_",BQ101)</f>
        <v>6-10_8-8</v>
      </c>
      <c r="BU101" s="35" t="n">
        <v>6374967873.88124</v>
      </c>
      <c r="BV101" s="27" t="s">
        <v>104</v>
      </c>
      <c r="BW101" s="35" t="n">
        <v>9562451810.82186</v>
      </c>
      <c r="BX101" s="28"/>
    </row>
    <row r="102" customFormat="false" ht="13.8" hidden="false" customHeight="false" outlineLevel="0" collapsed="false">
      <c r="A102" s="27" t="n">
        <v>580032</v>
      </c>
      <c r="B102" s="38" t="s">
        <v>419</v>
      </c>
      <c r="C102" s="38" t="n">
        <v>2</v>
      </c>
      <c r="D102" s="28" t="s">
        <v>732</v>
      </c>
      <c r="E102" s="28" t="str">
        <f aca="false">CONCATENATE("Ua",REPT("0",3-(LEN(D102)-FIND("B",D102))),RIGHT(D102,LEN(D102)-FIND("B",D102)))</f>
        <v>Ua099</v>
      </c>
      <c r="F102" s="28" t="s">
        <v>402</v>
      </c>
      <c r="G102" s="27" t="s">
        <v>78</v>
      </c>
      <c r="H102" s="28" t="s">
        <v>78</v>
      </c>
      <c r="I102" s="28" t="s">
        <v>78</v>
      </c>
      <c r="J102" s="27" t="s">
        <v>78</v>
      </c>
      <c r="K102" s="27" t="s">
        <v>403</v>
      </c>
      <c r="L102" s="27" t="s">
        <v>404</v>
      </c>
      <c r="M102" s="27" t="s">
        <v>405</v>
      </c>
      <c r="N102" s="27"/>
      <c r="O102" s="27" t="s">
        <v>81</v>
      </c>
      <c r="P102" s="27"/>
      <c r="Q102" s="28"/>
      <c r="R102" s="31" t="n">
        <v>1942</v>
      </c>
      <c r="S102" s="31" t="n">
        <v>5</v>
      </c>
      <c r="T102" s="31" t="n">
        <v>26</v>
      </c>
      <c r="U102" s="27" t="s">
        <v>447</v>
      </c>
      <c r="V102" s="27" t="s">
        <v>406</v>
      </c>
      <c r="W102" s="27" t="s">
        <v>83</v>
      </c>
      <c r="X102" s="27" t="s">
        <v>422</v>
      </c>
      <c r="Y102" s="27" t="s">
        <v>482</v>
      </c>
      <c r="Z102" s="27" t="s">
        <v>691</v>
      </c>
      <c r="AA102" s="27" t="s">
        <v>692</v>
      </c>
      <c r="AB102" s="27"/>
      <c r="AC102" s="27"/>
      <c r="AD102" s="27"/>
      <c r="AE102" s="27" t="s">
        <v>412</v>
      </c>
      <c r="AF102" s="28" t="s">
        <v>693</v>
      </c>
      <c r="AG102" s="28"/>
      <c r="AH102" s="27" t="s">
        <v>78</v>
      </c>
      <c r="AI102" s="28"/>
      <c r="AJ102" s="28" t="n">
        <v>1</v>
      </c>
      <c r="AK102" s="27" t="s">
        <v>468</v>
      </c>
      <c r="AL102" s="28"/>
      <c r="AM102" s="28"/>
      <c r="AN102" s="29" t="s">
        <v>427</v>
      </c>
      <c r="AO102" s="28" t="s">
        <v>415</v>
      </c>
      <c r="AP102" s="54" t="n">
        <v>0.017</v>
      </c>
      <c r="AQ102" s="28" t="s">
        <v>733</v>
      </c>
      <c r="AR102" s="34" t="n">
        <v>43417</v>
      </c>
      <c r="AS102" s="28" t="n">
        <v>17</v>
      </c>
      <c r="AT102" s="28" t="n">
        <v>8</v>
      </c>
      <c r="AU102" s="28" t="n">
        <v>0</v>
      </c>
      <c r="AV102" s="28"/>
      <c r="AW102" s="28" t="s">
        <v>95</v>
      </c>
      <c r="AX102" s="28" t="s">
        <v>96</v>
      </c>
      <c r="AY102" s="28" t="n">
        <f aca="false">45-2.5-20</f>
        <v>22.5</v>
      </c>
      <c r="AZ102" s="28" t="n">
        <v>45</v>
      </c>
      <c r="BA102" s="28" t="n">
        <v>0.196</v>
      </c>
      <c r="BB102" s="33" t="n">
        <f aca="false">BA102*45/AT102</f>
        <v>1.1025</v>
      </c>
      <c r="BC102" s="28" t="n">
        <v>179</v>
      </c>
      <c r="BD102" s="34" t="n">
        <v>43430</v>
      </c>
      <c r="BE102" s="28" t="n">
        <v>10</v>
      </c>
      <c r="BF102" s="28" t="n">
        <v>20</v>
      </c>
      <c r="BG102" s="35" t="n">
        <v>126364892.736038</v>
      </c>
      <c r="BH102" s="28" t="s">
        <v>734</v>
      </c>
      <c r="BI102" s="28" t="s">
        <v>169</v>
      </c>
      <c r="BJ102" s="28" t="s">
        <v>134</v>
      </c>
      <c r="BK102" s="34" t="n">
        <v>43443</v>
      </c>
      <c r="BL102" s="28" t="n">
        <v>4</v>
      </c>
      <c r="BM102" s="28" t="n">
        <v>18</v>
      </c>
      <c r="BN102" s="28" t="n">
        <v>10</v>
      </c>
      <c r="BO102" s="28" t="n">
        <v>15</v>
      </c>
      <c r="BP102" s="28" t="s">
        <v>100</v>
      </c>
      <c r="BQ102" s="28" t="s">
        <v>101</v>
      </c>
      <c r="BR102" s="28" t="s">
        <v>102</v>
      </c>
      <c r="BS102" s="28" t="s">
        <v>103</v>
      </c>
      <c r="BT102" s="28" t="str">
        <f aca="false">CONCATENATE(BH102,"_",BQ102)</f>
        <v>1-13_8-8</v>
      </c>
      <c r="BU102" s="35" t="n">
        <v>62952165536.0193</v>
      </c>
      <c r="BV102" s="27" t="s">
        <v>104</v>
      </c>
      <c r="BW102" s="35" t="n">
        <v>94428248304.0289</v>
      </c>
      <c r="BX102" s="28"/>
    </row>
    <row r="103" customFormat="false" ht="13.8" hidden="false" customHeight="false" outlineLevel="0" collapsed="false">
      <c r="A103" s="27" t="n">
        <v>588375</v>
      </c>
      <c r="B103" s="53" t="s">
        <v>580</v>
      </c>
      <c r="C103" s="53" t="n">
        <v>3</v>
      </c>
      <c r="D103" s="28" t="s">
        <v>735</v>
      </c>
      <c r="E103" s="28" t="str">
        <f aca="false">CONCATENATE("Ua",REPT("0",3-(LEN(D103)-FIND("B",D103))),RIGHT(D103,LEN(D103)-FIND("B",D103)))</f>
        <v>Ua008</v>
      </c>
      <c r="F103" s="28" t="s">
        <v>402</v>
      </c>
      <c r="G103" s="27" t="s">
        <v>78</v>
      </c>
      <c r="H103" s="28" t="s">
        <v>78</v>
      </c>
      <c r="I103" s="28" t="s">
        <v>78</v>
      </c>
      <c r="J103" s="27" t="s">
        <v>78</v>
      </c>
      <c r="K103" s="27" t="s">
        <v>403</v>
      </c>
      <c r="L103" s="27" t="s">
        <v>404</v>
      </c>
      <c r="M103" s="27" t="s">
        <v>405</v>
      </c>
      <c r="N103" s="27"/>
      <c r="O103" s="27" t="s">
        <v>81</v>
      </c>
      <c r="P103" s="27"/>
      <c r="Q103" s="28"/>
      <c r="R103" s="31" t="n">
        <v>1922</v>
      </c>
      <c r="S103" s="31" t="n">
        <v>6</v>
      </c>
      <c r="T103" s="31" t="n">
        <v>9</v>
      </c>
      <c r="U103" s="27" t="s">
        <v>82</v>
      </c>
      <c r="V103" s="27" t="s">
        <v>406</v>
      </c>
      <c r="W103" s="27" t="s">
        <v>407</v>
      </c>
      <c r="X103" s="27"/>
      <c r="Y103" s="27" t="s">
        <v>408</v>
      </c>
      <c r="Z103" s="27" t="s">
        <v>409</v>
      </c>
      <c r="AA103" s="27" t="s">
        <v>410</v>
      </c>
      <c r="AB103" s="27" t="s">
        <v>411</v>
      </c>
      <c r="AC103" s="27"/>
      <c r="AD103" s="27"/>
      <c r="AE103" s="27" t="s">
        <v>412</v>
      </c>
      <c r="AF103" s="26" t="s">
        <v>413</v>
      </c>
      <c r="AG103" s="26"/>
      <c r="AH103" s="27" t="s">
        <v>78</v>
      </c>
      <c r="AI103" s="28"/>
      <c r="AJ103" s="28" t="n">
        <v>1</v>
      </c>
      <c r="AK103" s="27" t="s">
        <v>414</v>
      </c>
      <c r="AL103" s="28"/>
      <c r="AM103" s="28"/>
      <c r="AN103" s="29" t="s">
        <v>93</v>
      </c>
      <c r="AO103" s="28" t="s">
        <v>415</v>
      </c>
      <c r="AP103" s="54" t="n">
        <v>0.009</v>
      </c>
      <c r="AQ103" s="52" t="s">
        <v>736</v>
      </c>
      <c r="AR103" s="34" t="n">
        <v>43151</v>
      </c>
      <c r="AS103" s="28" t="n">
        <v>3</v>
      </c>
      <c r="AT103" s="28" t="n">
        <v>7</v>
      </c>
      <c r="AU103" s="28" t="n">
        <v>2</v>
      </c>
      <c r="AV103" s="28"/>
      <c r="AW103" s="28" t="s">
        <v>114</v>
      </c>
      <c r="AX103" s="28" t="s">
        <v>96</v>
      </c>
      <c r="AY103" s="28" t="n">
        <f aca="false">45-20</f>
        <v>25</v>
      </c>
      <c r="AZ103" s="28" t="n">
        <v>45</v>
      </c>
      <c r="BA103" s="45" t="n">
        <v>0.77</v>
      </c>
      <c r="BB103" s="45" t="n">
        <f aca="false">BA103*45/AT103</f>
        <v>4.95</v>
      </c>
      <c r="BC103" s="28" t="s">
        <v>253</v>
      </c>
      <c r="BD103" s="34" t="n">
        <v>43215</v>
      </c>
      <c r="BE103" s="28" t="n">
        <v>4</v>
      </c>
      <c r="BF103" s="28" t="n">
        <v>20</v>
      </c>
      <c r="BG103" s="35" t="n">
        <v>2282416.43725757</v>
      </c>
      <c r="BH103" s="28" t="s">
        <v>181</v>
      </c>
      <c r="BI103" s="28" t="s">
        <v>149</v>
      </c>
      <c r="BJ103" s="28" t="s">
        <v>149</v>
      </c>
      <c r="BK103" s="34" t="n">
        <v>43440</v>
      </c>
      <c r="BL103" s="28" t="n">
        <v>3</v>
      </c>
      <c r="BM103" s="28" t="n">
        <v>18</v>
      </c>
      <c r="BN103" s="28" t="n">
        <v>10</v>
      </c>
      <c r="BO103" s="28" t="n">
        <v>15</v>
      </c>
      <c r="BP103" s="28" t="s">
        <v>272</v>
      </c>
      <c r="BQ103" s="28" t="s">
        <v>181</v>
      </c>
      <c r="BR103" s="28" t="s">
        <v>182</v>
      </c>
      <c r="BS103" s="28" t="s">
        <v>183</v>
      </c>
      <c r="BT103" s="28" t="str">
        <f aca="false">CONCATENATE(BH103,"_",BQ103)</f>
        <v>2-2_2-2</v>
      </c>
      <c r="BU103" s="35" t="n">
        <v>11287265827.409</v>
      </c>
      <c r="BV103" s="27" t="s">
        <v>104</v>
      </c>
      <c r="BW103" s="35" t="n">
        <v>16930898741.1135</v>
      </c>
      <c r="BX103" s="28"/>
    </row>
    <row r="104" customFormat="false" ht="13.8" hidden="false" customHeight="false" outlineLevel="0" collapsed="false">
      <c r="A104" s="27" t="n">
        <v>580011</v>
      </c>
      <c r="B104" s="27"/>
      <c r="C104" s="27" t="n">
        <v>1</v>
      </c>
      <c r="D104" s="28" t="s">
        <v>737</v>
      </c>
      <c r="E104" s="28" t="str">
        <f aca="false">CONCATENATE("Ua",REPT("0",3-(LEN(D104)-FIND("B",D104))),RIGHT(D104,LEN(D104)-FIND("B",D104)))</f>
        <v>Ua015</v>
      </c>
      <c r="F104" s="28" t="s">
        <v>432</v>
      </c>
      <c r="G104" s="27" t="s">
        <v>78</v>
      </c>
      <c r="H104" s="28" t="s">
        <v>78</v>
      </c>
      <c r="I104" s="28" t="s">
        <v>78</v>
      </c>
      <c r="J104" s="27" t="s">
        <v>78</v>
      </c>
      <c r="K104" s="27" t="s">
        <v>403</v>
      </c>
      <c r="L104" s="27" t="s">
        <v>404</v>
      </c>
      <c r="M104" s="27" t="s">
        <v>405</v>
      </c>
      <c r="N104" s="27"/>
      <c r="O104" s="27" t="s">
        <v>81</v>
      </c>
      <c r="P104" s="27"/>
      <c r="Q104" s="28"/>
      <c r="R104" s="31" t="n">
        <v>1940</v>
      </c>
      <c r="S104" s="31" t="n">
        <v>7</v>
      </c>
      <c r="T104" s="31" t="n">
        <v>13</v>
      </c>
      <c r="U104" s="27" t="s">
        <v>82</v>
      </c>
      <c r="V104" s="27" t="s">
        <v>406</v>
      </c>
      <c r="W104" s="27" t="s">
        <v>83</v>
      </c>
      <c r="X104" s="27" t="s">
        <v>155</v>
      </c>
      <c r="Y104" s="27"/>
      <c r="Z104" s="27" t="s">
        <v>738</v>
      </c>
      <c r="AA104" s="27" t="s">
        <v>739</v>
      </c>
      <c r="AB104" s="27"/>
      <c r="AC104" s="27"/>
      <c r="AD104" s="27"/>
      <c r="AE104" s="27" t="s">
        <v>467</v>
      </c>
      <c r="AF104" s="28" t="s">
        <v>740</v>
      </c>
      <c r="AG104" s="28"/>
      <c r="AH104" s="28"/>
      <c r="AI104" s="28" t="s">
        <v>741</v>
      </c>
      <c r="AJ104" s="28" t="n">
        <v>0</v>
      </c>
      <c r="AK104" s="27" t="s">
        <v>435</v>
      </c>
      <c r="AL104" s="28"/>
      <c r="AM104" s="28"/>
      <c r="AN104" s="29" t="s">
        <v>427</v>
      </c>
      <c r="AO104" s="28" t="s">
        <v>415</v>
      </c>
      <c r="AP104" s="54" t="n">
        <v>0.005</v>
      </c>
      <c r="AQ104" s="28"/>
      <c r="AR104" s="34" t="n">
        <v>43362</v>
      </c>
      <c r="AS104" s="28" t="n">
        <v>8</v>
      </c>
      <c r="AT104" s="28" t="n">
        <v>5</v>
      </c>
      <c r="AU104" s="28" t="n">
        <f aca="false">5-AT104</f>
        <v>0</v>
      </c>
      <c r="AV104" s="28"/>
      <c r="AW104" s="28" t="s">
        <v>95</v>
      </c>
      <c r="AX104" s="28" t="s">
        <v>96</v>
      </c>
      <c r="AY104" s="28" t="n">
        <f aca="false">40-20</f>
        <v>20</v>
      </c>
      <c r="AZ104" s="28" t="n">
        <v>45</v>
      </c>
      <c r="BA104" s="28" t="n">
        <f aca="false">2240/1000</f>
        <v>2.24</v>
      </c>
      <c r="BB104" s="45" t="n">
        <f aca="false">BA104*45/AT104</f>
        <v>20.16</v>
      </c>
      <c r="BC104" s="28" t="n">
        <v>17</v>
      </c>
      <c r="BD104" s="34" t="n">
        <v>43390</v>
      </c>
      <c r="BE104" s="28" t="n">
        <v>4</v>
      </c>
      <c r="BF104" s="28" t="n">
        <v>20</v>
      </c>
      <c r="BG104" s="35" t="n">
        <v>2598483.31218241</v>
      </c>
      <c r="BH104" s="28" t="s">
        <v>742</v>
      </c>
      <c r="BI104" s="28" t="s">
        <v>172</v>
      </c>
      <c r="BJ104" s="28" t="s">
        <v>178</v>
      </c>
      <c r="BK104" s="34" t="n">
        <v>43440</v>
      </c>
      <c r="BL104" s="28" t="n">
        <v>3</v>
      </c>
      <c r="BM104" s="28" t="n">
        <v>18</v>
      </c>
      <c r="BN104" s="28" t="n">
        <v>10</v>
      </c>
      <c r="BO104" s="28" t="n">
        <v>15</v>
      </c>
      <c r="BP104" s="28" t="s">
        <v>100</v>
      </c>
      <c r="BQ104" s="28" t="s">
        <v>163</v>
      </c>
      <c r="BR104" s="28" t="s">
        <v>164</v>
      </c>
      <c r="BS104" s="28" t="s">
        <v>165</v>
      </c>
      <c r="BT104" s="28" t="str">
        <f aca="false">CONCATENATE(BH104,"_",BQ104)</f>
        <v>5-3_5-5</v>
      </c>
      <c r="BU104" s="35" t="n">
        <v>355259.579957665</v>
      </c>
      <c r="BV104" s="27" t="s">
        <v>104</v>
      </c>
      <c r="BW104" s="35" t="n">
        <v>532889.369936497</v>
      </c>
      <c r="BX104" s="28"/>
    </row>
    <row r="105" customFormat="false" ht="13.8" hidden="false" customHeight="false" outlineLevel="0" collapsed="false">
      <c r="A105" s="27" t="n">
        <v>588374</v>
      </c>
      <c r="B105" s="53"/>
      <c r="C105" s="53" t="n">
        <v>1</v>
      </c>
      <c r="D105" s="28" t="s">
        <v>743</v>
      </c>
      <c r="E105" s="28" t="str">
        <f aca="false">CONCATENATE("Ua",REPT("0",3-(LEN(D105)-FIND("B",D105))),RIGHT(D105,LEN(D105)-FIND("B",D105)))</f>
        <v>Ua017</v>
      </c>
      <c r="F105" s="28" t="s">
        <v>432</v>
      </c>
      <c r="G105" s="27" t="s">
        <v>78</v>
      </c>
      <c r="H105" s="28" t="s">
        <v>78</v>
      </c>
      <c r="I105" s="28" t="s">
        <v>78</v>
      </c>
      <c r="J105" s="27" t="s">
        <v>78</v>
      </c>
      <c r="K105" s="27" t="s">
        <v>403</v>
      </c>
      <c r="L105" s="27" t="s">
        <v>404</v>
      </c>
      <c r="M105" s="27" t="s">
        <v>405</v>
      </c>
      <c r="N105" s="27"/>
      <c r="O105" s="27" t="s">
        <v>81</v>
      </c>
      <c r="P105" s="27"/>
      <c r="Q105" s="28"/>
      <c r="R105" s="31"/>
      <c r="S105" s="31" t="n">
        <v>7</v>
      </c>
      <c r="T105" s="31"/>
      <c r="U105" s="27"/>
      <c r="V105" s="27" t="s">
        <v>406</v>
      </c>
      <c r="W105" s="27" t="s">
        <v>407</v>
      </c>
      <c r="X105" s="27"/>
      <c r="Y105" s="27" t="s">
        <v>408</v>
      </c>
      <c r="Z105" s="27" t="s">
        <v>744</v>
      </c>
      <c r="AA105" s="27" t="s">
        <v>745</v>
      </c>
      <c r="AB105" s="27" t="s">
        <v>411</v>
      </c>
      <c r="AC105" s="27"/>
      <c r="AD105" s="27"/>
      <c r="AE105" s="27" t="s">
        <v>412</v>
      </c>
      <c r="AF105" s="26" t="s">
        <v>746</v>
      </c>
      <c r="AG105" s="26"/>
      <c r="AH105" s="28"/>
      <c r="AI105" s="28"/>
      <c r="AJ105" s="28" t="n">
        <v>0</v>
      </c>
      <c r="AK105" s="27" t="s">
        <v>435</v>
      </c>
      <c r="AL105" s="28"/>
      <c r="AM105" s="28"/>
      <c r="AN105" s="29" t="s">
        <v>93</v>
      </c>
      <c r="AO105" s="28" t="s">
        <v>94</v>
      </c>
      <c r="AP105" s="54" t="n">
        <v>0.011</v>
      </c>
      <c r="AQ105" s="52"/>
      <c r="AR105" s="34" t="n">
        <v>43362</v>
      </c>
      <c r="AS105" s="28" t="n">
        <v>8</v>
      </c>
      <c r="AT105" s="28" t="n">
        <v>21</v>
      </c>
      <c r="AU105" s="28" t="n">
        <f aca="false">11-AT105</f>
        <v>-10</v>
      </c>
      <c r="AV105" s="28"/>
      <c r="AW105" s="28" t="s">
        <v>95</v>
      </c>
      <c r="AX105" s="28" t="s">
        <v>96</v>
      </c>
      <c r="AY105" s="28" t="n">
        <f aca="false">40-20</f>
        <v>20</v>
      </c>
      <c r="AZ105" s="28" t="n">
        <v>45</v>
      </c>
      <c r="BA105" s="28" t="n">
        <f aca="false">1390/1000</f>
        <v>1.39</v>
      </c>
      <c r="BB105" s="45" t="n">
        <f aca="false">BA105*45/AT105</f>
        <v>2.97857142857143</v>
      </c>
      <c r="BC105" s="28" t="n">
        <v>19</v>
      </c>
      <c r="BD105" s="34" t="n">
        <v>43390</v>
      </c>
      <c r="BE105" s="28" t="n">
        <v>4</v>
      </c>
      <c r="BF105" s="28" t="n">
        <v>20</v>
      </c>
      <c r="BG105" s="35" t="n">
        <v>18413563.0033742</v>
      </c>
      <c r="BH105" s="28" t="s">
        <v>747</v>
      </c>
      <c r="BI105" s="28" t="s">
        <v>118</v>
      </c>
      <c r="BJ105" s="28" t="s">
        <v>172</v>
      </c>
      <c r="BK105" s="34" t="n">
        <v>43440</v>
      </c>
      <c r="BL105" s="28" t="n">
        <v>3</v>
      </c>
      <c r="BM105" s="28" t="n">
        <v>18</v>
      </c>
      <c r="BN105" s="28" t="n">
        <v>10</v>
      </c>
      <c r="BO105" s="28" t="n">
        <v>15</v>
      </c>
      <c r="BP105" s="28" t="s">
        <v>100</v>
      </c>
      <c r="BQ105" s="28" t="s">
        <v>163</v>
      </c>
      <c r="BR105" s="28" t="s">
        <v>164</v>
      </c>
      <c r="BS105" s="28" t="s">
        <v>165</v>
      </c>
      <c r="BT105" s="28" t="str">
        <f aca="false">CONCATENATE(BH105,"_",BQ105)</f>
        <v>7-5_5-5</v>
      </c>
      <c r="BU105" s="35" t="n">
        <v>350058953.844584</v>
      </c>
      <c r="BV105" s="27" t="s">
        <v>104</v>
      </c>
      <c r="BW105" s="35" t="n">
        <v>525088430.766876</v>
      </c>
      <c r="BX105" s="28"/>
    </row>
    <row r="106" customFormat="false" ht="13.8" hidden="false" customHeight="false" outlineLevel="0" collapsed="false">
      <c r="A106" s="27" t="n">
        <v>582816</v>
      </c>
      <c r="B106" s="27"/>
      <c r="C106" s="27" t="n">
        <v>1</v>
      </c>
      <c r="D106" s="28" t="s">
        <v>748</v>
      </c>
      <c r="E106" s="28" t="str">
        <f aca="false">CONCATENATE("Ua",REPT("0",3-(LEN(D106)-FIND("B",D106))),RIGHT(D106,LEN(D106)-FIND("B",D106)))</f>
        <v>Ua036</v>
      </c>
      <c r="F106" s="28" t="s">
        <v>432</v>
      </c>
      <c r="G106" s="27" t="s">
        <v>78</v>
      </c>
      <c r="H106" s="28" t="s">
        <v>78</v>
      </c>
      <c r="I106" s="28" t="s">
        <v>78</v>
      </c>
      <c r="J106" s="27" t="s">
        <v>78</v>
      </c>
      <c r="K106" s="27" t="s">
        <v>403</v>
      </c>
      <c r="L106" s="27" t="s">
        <v>404</v>
      </c>
      <c r="M106" s="27" t="s">
        <v>405</v>
      </c>
      <c r="N106" s="27"/>
      <c r="O106" s="27" t="s">
        <v>81</v>
      </c>
      <c r="P106" s="27"/>
      <c r="Q106" s="28"/>
      <c r="R106" s="31" t="n">
        <v>1943</v>
      </c>
      <c r="S106" s="31" t="n">
        <v>5</v>
      </c>
      <c r="T106" s="31" t="n">
        <v>30</v>
      </c>
      <c r="U106" s="27" t="s">
        <v>447</v>
      </c>
      <c r="V106" s="27"/>
      <c r="W106" s="27" t="s">
        <v>83</v>
      </c>
      <c r="X106" s="27" t="s">
        <v>482</v>
      </c>
      <c r="Y106" s="27"/>
      <c r="Z106" s="27" t="s">
        <v>749</v>
      </c>
      <c r="AA106" s="27"/>
      <c r="AB106" s="27" t="s">
        <v>630</v>
      </c>
      <c r="AC106" s="27"/>
      <c r="AD106" s="27"/>
      <c r="AE106" s="27" t="s">
        <v>412</v>
      </c>
      <c r="AF106" s="28" t="s">
        <v>750</v>
      </c>
      <c r="AG106" s="28"/>
      <c r="AH106" s="28"/>
      <c r="AI106" s="28"/>
      <c r="AJ106" s="28" t="n">
        <v>0</v>
      </c>
      <c r="AK106" s="27" t="s">
        <v>435</v>
      </c>
      <c r="AL106" s="28"/>
      <c r="AM106" s="28"/>
      <c r="AN106" s="29" t="s">
        <v>427</v>
      </c>
      <c r="AO106" s="28" t="s">
        <v>415</v>
      </c>
      <c r="AP106" s="54" t="n">
        <v>0.008</v>
      </c>
      <c r="AQ106" s="28"/>
      <c r="AR106" s="34" t="n">
        <v>43370</v>
      </c>
      <c r="AS106" s="28" t="n">
        <v>10</v>
      </c>
      <c r="AT106" s="28" t="n">
        <v>1</v>
      </c>
      <c r="AU106" s="28" t="n">
        <v>0</v>
      </c>
      <c r="AV106" s="28"/>
      <c r="AW106" s="28" t="s">
        <v>95</v>
      </c>
      <c r="AX106" s="28" t="s">
        <v>96</v>
      </c>
      <c r="AY106" s="28" t="n">
        <f aca="false">45-2.5-20</f>
        <v>22.5</v>
      </c>
      <c r="AZ106" s="28" t="n">
        <v>45</v>
      </c>
      <c r="BA106" s="28" t="n">
        <f aca="false">3890/1000</f>
        <v>3.89</v>
      </c>
      <c r="BB106" s="45" t="n">
        <f aca="false">BA106*45/AT106</f>
        <v>175.05</v>
      </c>
      <c r="BC106" s="28" t="n">
        <v>21</v>
      </c>
      <c r="BD106" s="34" t="n">
        <v>43390</v>
      </c>
      <c r="BE106" s="28" t="n">
        <v>4</v>
      </c>
      <c r="BF106" s="28" t="n">
        <v>20</v>
      </c>
      <c r="BG106" s="35" t="n">
        <v>840575731.895292</v>
      </c>
      <c r="BH106" s="28" t="s">
        <v>267</v>
      </c>
      <c r="BI106" s="28" t="s">
        <v>161</v>
      </c>
      <c r="BJ106" s="28" t="s">
        <v>118</v>
      </c>
      <c r="BK106" s="34" t="n">
        <v>43440</v>
      </c>
      <c r="BL106" s="28" t="n">
        <v>3</v>
      </c>
      <c r="BM106" s="28" t="n">
        <v>18</v>
      </c>
      <c r="BN106" s="28" t="n">
        <v>10</v>
      </c>
      <c r="BO106" s="28" t="n">
        <v>15</v>
      </c>
      <c r="BP106" s="28" t="s">
        <v>100</v>
      </c>
      <c r="BQ106" s="28" t="s">
        <v>163</v>
      </c>
      <c r="BR106" s="28" t="s">
        <v>164</v>
      </c>
      <c r="BS106" s="28" t="s">
        <v>165</v>
      </c>
      <c r="BT106" s="28" t="str">
        <f aca="false">CONCATENATE(BH106,"_",BQ106)</f>
        <v>9-7_5-5</v>
      </c>
      <c r="BU106" s="35" t="n">
        <v>108454029085.703</v>
      </c>
      <c r="BV106" s="27" t="s">
        <v>104</v>
      </c>
      <c r="BW106" s="35" t="n">
        <v>162681043628.554</v>
      </c>
      <c r="BX106" s="28"/>
    </row>
    <row r="107" customFormat="false" ht="13.8" hidden="false" customHeight="false" outlineLevel="0" collapsed="false">
      <c r="A107" s="27" t="n">
        <v>588373</v>
      </c>
      <c r="B107" s="53"/>
      <c r="C107" s="53" t="n">
        <v>1</v>
      </c>
      <c r="D107" s="28" t="s">
        <v>751</v>
      </c>
      <c r="E107" s="28" t="str">
        <f aca="false">CONCATENATE("Ua",REPT("0",3-(LEN(D107)-FIND("B",D107))),RIGHT(D107,LEN(D107)-FIND("B",D107)))</f>
        <v>Ua018</v>
      </c>
      <c r="F107" s="28" t="s">
        <v>432</v>
      </c>
      <c r="G107" s="27" t="s">
        <v>78</v>
      </c>
      <c r="H107" s="28" t="s">
        <v>78</v>
      </c>
      <c r="I107" s="28" t="s">
        <v>78</v>
      </c>
      <c r="J107" s="27" t="s">
        <v>78</v>
      </c>
      <c r="K107" s="27" t="s">
        <v>403</v>
      </c>
      <c r="L107" s="27" t="s">
        <v>404</v>
      </c>
      <c r="M107" s="27" t="s">
        <v>405</v>
      </c>
      <c r="N107" s="27"/>
      <c r="O107" s="27" t="s">
        <v>81</v>
      </c>
      <c r="P107" s="27"/>
      <c r="Q107" s="28"/>
      <c r="R107" s="31" t="n">
        <v>1921</v>
      </c>
      <c r="S107" s="31" t="n">
        <v>7</v>
      </c>
      <c r="T107" s="31" t="n">
        <v>26</v>
      </c>
      <c r="U107" s="27"/>
      <c r="V107" s="27" t="s">
        <v>406</v>
      </c>
      <c r="W107" s="27" t="s">
        <v>407</v>
      </c>
      <c r="X107" s="27"/>
      <c r="Y107" s="27" t="s">
        <v>408</v>
      </c>
      <c r="Z107" s="27" t="s">
        <v>744</v>
      </c>
      <c r="AA107" s="27" t="s">
        <v>752</v>
      </c>
      <c r="AB107" s="27" t="s">
        <v>411</v>
      </c>
      <c r="AC107" s="27"/>
      <c r="AD107" s="27"/>
      <c r="AE107" s="27" t="s">
        <v>467</v>
      </c>
      <c r="AF107" s="26" t="s">
        <v>753</v>
      </c>
      <c r="AG107" s="26"/>
      <c r="AH107" s="28"/>
      <c r="AI107" s="28"/>
      <c r="AJ107" s="28" t="n">
        <v>0</v>
      </c>
      <c r="AK107" s="27" t="s">
        <v>435</v>
      </c>
      <c r="AL107" s="28"/>
      <c r="AM107" s="28"/>
      <c r="AN107" s="29" t="s">
        <v>93</v>
      </c>
      <c r="AO107" s="28" t="s">
        <v>113</v>
      </c>
      <c r="AP107" s="54" t="n">
        <v>0.032</v>
      </c>
      <c r="AQ107" s="52"/>
      <c r="AR107" s="34" t="n">
        <v>43362</v>
      </c>
      <c r="AS107" s="28" t="n">
        <v>8</v>
      </c>
      <c r="AT107" s="28" t="n">
        <v>37</v>
      </c>
      <c r="AU107" s="28" t="n">
        <f aca="false">32-AT107</f>
        <v>-5</v>
      </c>
      <c r="AV107" s="28"/>
      <c r="AW107" s="28" t="s">
        <v>95</v>
      </c>
      <c r="AX107" s="28" t="s">
        <v>96</v>
      </c>
      <c r="AY107" s="28" t="n">
        <f aca="false">40-20</f>
        <v>20</v>
      </c>
      <c r="AZ107" s="28" t="n">
        <v>45</v>
      </c>
      <c r="BA107" s="28" t="n">
        <f aca="false">2960/1000</f>
        <v>2.96</v>
      </c>
      <c r="BB107" s="45" t="n">
        <f aca="false">BA107*45/AT107</f>
        <v>3.6</v>
      </c>
      <c r="BC107" s="28" t="n">
        <v>35</v>
      </c>
      <c r="BD107" s="34" t="n">
        <v>43405</v>
      </c>
      <c r="BE107" s="28" t="n">
        <v>6</v>
      </c>
      <c r="BF107" s="28" t="n">
        <v>20</v>
      </c>
      <c r="BG107" s="35" t="n">
        <v>382105388.009903</v>
      </c>
      <c r="BH107" s="28" t="s">
        <v>754</v>
      </c>
      <c r="BI107" s="28" t="s">
        <v>142</v>
      </c>
      <c r="BJ107" s="28" t="s">
        <v>118</v>
      </c>
      <c r="BK107" s="34" t="n">
        <v>43440</v>
      </c>
      <c r="BL107" s="28" t="n">
        <v>3</v>
      </c>
      <c r="BM107" s="28" t="n">
        <v>18</v>
      </c>
      <c r="BN107" s="28" t="n">
        <v>10</v>
      </c>
      <c r="BO107" s="28" t="n">
        <v>15</v>
      </c>
      <c r="BP107" s="28" t="s">
        <v>100</v>
      </c>
      <c r="BQ107" s="28" t="s">
        <v>163</v>
      </c>
      <c r="BR107" s="28" t="s">
        <v>164</v>
      </c>
      <c r="BS107" s="28" t="s">
        <v>165</v>
      </c>
      <c r="BT107" s="28" t="str">
        <f aca="false">CONCATENATE(BH107,"_",BQ107)</f>
        <v>10-7_5-5</v>
      </c>
      <c r="BU107" s="35" t="n">
        <v>9503311566.04407</v>
      </c>
      <c r="BV107" s="27" t="s">
        <v>104</v>
      </c>
      <c r="BW107" s="35" t="n">
        <v>14254967349.0661</v>
      </c>
      <c r="BX107" s="28"/>
    </row>
    <row r="108" customFormat="false" ht="13.8" hidden="false" customHeight="false" outlineLevel="0" collapsed="false">
      <c r="A108" s="27" t="n">
        <v>588376</v>
      </c>
      <c r="B108" s="53"/>
      <c r="C108" s="53" t="n">
        <v>1</v>
      </c>
      <c r="D108" s="28" t="s">
        <v>755</v>
      </c>
      <c r="E108" s="28" t="str">
        <f aca="false">CONCATENATE("Ua",REPT("0",3-(LEN(D108)-FIND("B",D108))),RIGHT(D108,LEN(D108)-FIND("B",D108)))</f>
        <v>Ua019</v>
      </c>
      <c r="F108" s="28" t="s">
        <v>432</v>
      </c>
      <c r="G108" s="27" t="s">
        <v>78</v>
      </c>
      <c r="H108" s="28" t="s">
        <v>78</v>
      </c>
      <c r="I108" s="28" t="s">
        <v>78</v>
      </c>
      <c r="J108" s="27" t="s">
        <v>78</v>
      </c>
      <c r="K108" s="27" t="s">
        <v>403</v>
      </c>
      <c r="L108" s="27" t="s">
        <v>404</v>
      </c>
      <c r="M108" s="27" t="s">
        <v>405</v>
      </c>
      <c r="N108" s="27"/>
      <c r="O108" s="27" t="s">
        <v>81</v>
      </c>
      <c r="P108" s="27"/>
      <c r="Q108" s="28"/>
      <c r="R108" s="31" t="n">
        <v>1922</v>
      </c>
      <c r="S108" s="31" t="n">
        <v>6</v>
      </c>
      <c r="T108" s="31" t="n">
        <v>10</v>
      </c>
      <c r="U108" s="27" t="s">
        <v>82</v>
      </c>
      <c r="V108" s="27" t="s">
        <v>406</v>
      </c>
      <c r="W108" s="27" t="s">
        <v>407</v>
      </c>
      <c r="X108" s="27"/>
      <c r="Y108" s="27" t="s">
        <v>408</v>
      </c>
      <c r="Z108" s="27" t="s">
        <v>409</v>
      </c>
      <c r="AA108" s="27" t="s">
        <v>756</v>
      </c>
      <c r="AB108" s="27" t="s">
        <v>411</v>
      </c>
      <c r="AC108" s="27"/>
      <c r="AD108" s="27"/>
      <c r="AE108" s="27" t="s">
        <v>412</v>
      </c>
      <c r="AF108" s="26" t="s">
        <v>757</v>
      </c>
      <c r="AG108" s="26"/>
      <c r="AH108" s="28"/>
      <c r="AI108" s="28"/>
      <c r="AJ108" s="28" t="n">
        <v>0</v>
      </c>
      <c r="AK108" s="27" t="s">
        <v>435</v>
      </c>
      <c r="AL108" s="28"/>
      <c r="AM108" s="28"/>
      <c r="AN108" s="29" t="s">
        <v>93</v>
      </c>
      <c r="AO108" s="28" t="s">
        <v>758</v>
      </c>
      <c r="AP108" s="54" t="n">
        <v>0.021</v>
      </c>
      <c r="AQ108" s="52"/>
      <c r="AR108" s="34" t="n">
        <v>43362</v>
      </c>
      <c r="AS108" s="28" t="n">
        <v>8</v>
      </c>
      <c r="AT108" s="28" t="n">
        <v>4</v>
      </c>
      <c r="AU108" s="28" t="n">
        <f aca="false">21-AT108</f>
        <v>17</v>
      </c>
      <c r="AV108" s="28"/>
      <c r="AW108" s="28" t="s">
        <v>95</v>
      </c>
      <c r="AX108" s="28" t="s">
        <v>96</v>
      </c>
      <c r="AY108" s="28" t="n">
        <f aca="false">40-20</f>
        <v>20</v>
      </c>
      <c r="AZ108" s="28" t="n">
        <v>45</v>
      </c>
      <c r="BA108" s="28" t="n">
        <f aca="false">2500/1000</f>
        <v>2.5</v>
      </c>
      <c r="BB108" s="45" t="n">
        <f aca="false">BA108*45/AT108</f>
        <v>28.125</v>
      </c>
      <c r="BC108" s="28" t="n">
        <v>36</v>
      </c>
      <c r="BD108" s="34" t="n">
        <v>43405</v>
      </c>
      <c r="BE108" s="28" t="n">
        <v>6</v>
      </c>
      <c r="BF108" s="28" t="n">
        <v>20</v>
      </c>
      <c r="BG108" s="35" t="n">
        <v>377802693.356207</v>
      </c>
      <c r="BH108" s="28" t="s">
        <v>759</v>
      </c>
      <c r="BI108" s="28" t="s">
        <v>133</v>
      </c>
      <c r="BJ108" s="28" t="s">
        <v>141</v>
      </c>
      <c r="BK108" s="34" t="n">
        <v>43440</v>
      </c>
      <c r="BL108" s="28" t="n">
        <v>3</v>
      </c>
      <c r="BM108" s="28" t="n">
        <v>18</v>
      </c>
      <c r="BN108" s="28" t="n">
        <v>10</v>
      </c>
      <c r="BO108" s="28" t="n">
        <v>15</v>
      </c>
      <c r="BP108" s="28" t="s">
        <v>100</v>
      </c>
      <c r="BQ108" s="28" t="s">
        <v>163</v>
      </c>
      <c r="BR108" s="28" t="s">
        <v>164</v>
      </c>
      <c r="BS108" s="28" t="s">
        <v>165</v>
      </c>
      <c r="BT108" s="28" t="str">
        <f aca="false">CONCATENATE(BH108,"_",BQ108)</f>
        <v>11-8_5-5</v>
      </c>
      <c r="BU108" s="35" t="n">
        <v>32199317643.7081</v>
      </c>
      <c r="BV108" s="27" t="s">
        <v>104</v>
      </c>
      <c r="BW108" s="35" t="n">
        <v>48298976465.5621</v>
      </c>
      <c r="BX108" s="28"/>
    </row>
    <row r="109" customFormat="false" ht="13.8" hidden="false" customHeight="false" outlineLevel="0" collapsed="false">
      <c r="A109" s="27" t="n">
        <v>583099</v>
      </c>
      <c r="B109" s="27"/>
      <c r="C109" s="27" t="n">
        <v>1</v>
      </c>
      <c r="D109" s="28" t="s">
        <v>760</v>
      </c>
      <c r="E109" s="28" t="str">
        <f aca="false">CONCATENATE("Ua",REPT("0",3-(LEN(D109)-FIND("B",D109))),RIGHT(D109,LEN(D109)-FIND("B",D109)))</f>
        <v>Ua020</v>
      </c>
      <c r="F109" s="28" t="s">
        <v>432</v>
      </c>
      <c r="G109" s="27" t="s">
        <v>78</v>
      </c>
      <c r="H109" s="28" t="s">
        <v>78</v>
      </c>
      <c r="I109" s="28" t="s">
        <v>78</v>
      </c>
      <c r="J109" s="27" t="s">
        <v>78</v>
      </c>
      <c r="K109" s="27" t="s">
        <v>403</v>
      </c>
      <c r="L109" s="27" t="s">
        <v>404</v>
      </c>
      <c r="M109" s="27" t="s">
        <v>405</v>
      </c>
      <c r="N109" s="27"/>
      <c r="O109" s="27" t="s">
        <v>81</v>
      </c>
      <c r="P109" s="27"/>
      <c r="Q109" s="28"/>
      <c r="R109" s="31" t="n">
        <v>1842</v>
      </c>
      <c r="S109" s="31" t="n">
        <v>12</v>
      </c>
      <c r="T109" s="31"/>
      <c r="U109" s="27" t="s">
        <v>447</v>
      </c>
      <c r="V109" s="27" t="s">
        <v>406</v>
      </c>
      <c r="W109" s="27" t="s">
        <v>83</v>
      </c>
      <c r="X109" s="27" t="s">
        <v>422</v>
      </c>
      <c r="Y109" s="27"/>
      <c r="Z109" s="27" t="s">
        <v>761</v>
      </c>
      <c r="AA109" s="27" t="s">
        <v>422</v>
      </c>
      <c r="AB109" s="27" t="s">
        <v>630</v>
      </c>
      <c r="AC109" s="27"/>
      <c r="AD109" s="27"/>
      <c r="AE109" s="27" t="s">
        <v>467</v>
      </c>
      <c r="AF109" s="28"/>
      <c r="AG109" s="28"/>
      <c r="AH109" s="28"/>
      <c r="AI109" s="28" t="s">
        <v>459</v>
      </c>
      <c r="AJ109" s="28" t="n">
        <v>0</v>
      </c>
      <c r="AK109" s="27" t="s">
        <v>435</v>
      </c>
      <c r="AL109" s="28"/>
      <c r="AM109" s="28"/>
      <c r="AN109" s="29" t="s">
        <v>427</v>
      </c>
      <c r="AO109" s="28" t="s">
        <v>687</v>
      </c>
      <c r="AP109" s="54" t="n">
        <v>0.008</v>
      </c>
      <c r="AQ109" s="28"/>
      <c r="AR109" s="34" t="n">
        <v>43362</v>
      </c>
      <c r="AS109" s="28" t="n">
        <v>8</v>
      </c>
      <c r="AT109" s="28" t="n">
        <v>5</v>
      </c>
      <c r="AU109" s="28" t="n">
        <f aca="false">8-AT109</f>
        <v>3</v>
      </c>
      <c r="AV109" s="28"/>
      <c r="AW109" s="28" t="s">
        <v>95</v>
      </c>
      <c r="AX109" s="28" t="s">
        <v>96</v>
      </c>
      <c r="AY109" s="28" t="n">
        <f aca="false">40-20</f>
        <v>20</v>
      </c>
      <c r="AZ109" s="28" t="n">
        <v>45</v>
      </c>
      <c r="BA109" s="28" t="n">
        <f aca="false">182/1000</f>
        <v>0.182</v>
      </c>
      <c r="BB109" s="45" t="n">
        <f aca="false">BA109*45/AT109</f>
        <v>1.638</v>
      </c>
      <c r="BC109" s="28" t="n">
        <v>37</v>
      </c>
      <c r="BD109" s="34" t="n">
        <v>43405</v>
      </c>
      <c r="BE109" s="28" t="n">
        <v>6</v>
      </c>
      <c r="BF109" s="28" t="n">
        <v>20</v>
      </c>
      <c r="BG109" s="35" t="n">
        <v>14074335.4497189</v>
      </c>
      <c r="BH109" s="28" t="s">
        <v>762</v>
      </c>
      <c r="BI109" s="28" t="s">
        <v>98</v>
      </c>
      <c r="BJ109" s="28" t="s">
        <v>161</v>
      </c>
      <c r="BK109" s="34" t="n">
        <v>43440</v>
      </c>
      <c r="BL109" s="28" t="n">
        <v>3</v>
      </c>
      <c r="BM109" s="28" t="n">
        <v>18</v>
      </c>
      <c r="BN109" s="28" t="n">
        <v>10</v>
      </c>
      <c r="BO109" s="28" t="n">
        <v>15</v>
      </c>
      <c r="BP109" s="28" t="s">
        <v>100</v>
      </c>
      <c r="BQ109" s="28" t="s">
        <v>163</v>
      </c>
      <c r="BR109" s="28" t="s">
        <v>164</v>
      </c>
      <c r="BS109" s="28" t="s">
        <v>165</v>
      </c>
      <c r="BT109" s="28" t="str">
        <f aca="false">CONCATENATE(BH109,"_",BQ109)</f>
        <v>12-9_5-5</v>
      </c>
      <c r="BU109" s="35" t="n">
        <v>9009918538.82572</v>
      </c>
      <c r="BV109" s="27" t="s">
        <v>104</v>
      </c>
      <c r="BW109" s="35" t="n">
        <v>13514877808.2386</v>
      </c>
      <c r="BX109" s="28"/>
    </row>
    <row r="110" customFormat="false" ht="13.8" hidden="false" customHeight="false" outlineLevel="0" collapsed="false">
      <c r="A110" s="27" t="n">
        <v>587706</v>
      </c>
      <c r="B110" s="53"/>
      <c r="C110" s="53" t="n">
        <v>1</v>
      </c>
      <c r="D110" s="28" t="s">
        <v>763</v>
      </c>
      <c r="E110" s="28" t="str">
        <f aca="false">CONCATENATE("Ua",REPT("0",3-(LEN(D110)-FIND("B",D110))),RIGHT(D110,LEN(D110)-FIND("B",D110)))</f>
        <v>Ua021</v>
      </c>
      <c r="F110" s="28" t="s">
        <v>432</v>
      </c>
      <c r="G110" s="27" t="s">
        <v>78</v>
      </c>
      <c r="H110" s="28" t="s">
        <v>78</v>
      </c>
      <c r="I110" s="28" t="s">
        <v>78</v>
      </c>
      <c r="J110" s="27" t="s">
        <v>78</v>
      </c>
      <c r="K110" s="27" t="s">
        <v>403</v>
      </c>
      <c r="L110" s="27" t="s">
        <v>404</v>
      </c>
      <c r="M110" s="27" t="s">
        <v>405</v>
      </c>
      <c r="N110" s="27"/>
      <c r="O110" s="27" t="s">
        <v>81</v>
      </c>
      <c r="P110" s="27"/>
      <c r="Q110" s="28"/>
      <c r="R110" s="31" t="n">
        <v>1967</v>
      </c>
      <c r="S110" s="31" t="n">
        <v>4</v>
      </c>
      <c r="T110" s="31" t="n">
        <v>25</v>
      </c>
      <c r="U110" s="27" t="s">
        <v>236</v>
      </c>
      <c r="V110" s="27" t="s">
        <v>406</v>
      </c>
      <c r="W110" s="27" t="s">
        <v>83</v>
      </c>
      <c r="X110" s="27" t="s">
        <v>422</v>
      </c>
      <c r="Y110" s="27"/>
      <c r="Z110" s="27" t="s">
        <v>764</v>
      </c>
      <c r="AA110" s="27" t="s">
        <v>765</v>
      </c>
      <c r="AB110" s="27"/>
      <c r="AC110" s="27"/>
      <c r="AD110" s="27"/>
      <c r="AE110" s="27" t="s">
        <v>467</v>
      </c>
      <c r="AF110" s="26" t="s">
        <v>766</v>
      </c>
      <c r="AG110" s="26"/>
      <c r="AH110" s="28"/>
      <c r="AI110" s="28"/>
      <c r="AJ110" s="28" t="n">
        <v>0</v>
      </c>
      <c r="AK110" s="27" t="s">
        <v>435</v>
      </c>
      <c r="AL110" s="28"/>
      <c r="AM110" s="28"/>
      <c r="AN110" s="29" t="s">
        <v>93</v>
      </c>
      <c r="AO110" s="28" t="s">
        <v>415</v>
      </c>
      <c r="AP110" s="54" t="n">
        <v>0.007</v>
      </c>
      <c r="AQ110" s="52" t="s">
        <v>767</v>
      </c>
      <c r="AR110" s="34" t="n">
        <v>43362</v>
      </c>
      <c r="AS110" s="28" t="n">
        <v>8</v>
      </c>
      <c r="AT110" s="28" t="n">
        <v>7</v>
      </c>
      <c r="AU110" s="28" t="n">
        <f aca="false">7-AT110</f>
        <v>0</v>
      </c>
      <c r="AV110" s="28"/>
      <c r="AW110" s="28" t="s">
        <v>95</v>
      </c>
      <c r="AX110" s="28" t="s">
        <v>96</v>
      </c>
      <c r="AY110" s="28" t="n">
        <f aca="false">40-20</f>
        <v>20</v>
      </c>
      <c r="AZ110" s="28" t="n">
        <v>45</v>
      </c>
      <c r="BA110" s="28" t="n">
        <f aca="false">3580/1000</f>
        <v>3.58</v>
      </c>
      <c r="BB110" s="45" t="n">
        <f aca="false">BA110*45/AT110</f>
        <v>23.0142857142857</v>
      </c>
      <c r="BC110" s="28" t="n">
        <v>38</v>
      </c>
      <c r="BD110" s="34" t="n">
        <v>43405</v>
      </c>
      <c r="BE110" s="28" t="n">
        <v>6</v>
      </c>
      <c r="BF110" s="28" t="n">
        <v>20</v>
      </c>
      <c r="BG110" s="35" t="n">
        <v>26755984.0656927</v>
      </c>
      <c r="BH110" s="28" t="s">
        <v>768</v>
      </c>
      <c r="BI110" s="28" t="s">
        <v>134</v>
      </c>
      <c r="BJ110" s="28" t="s">
        <v>142</v>
      </c>
      <c r="BK110" s="34" t="n">
        <v>43440</v>
      </c>
      <c r="BL110" s="28" t="n">
        <v>3</v>
      </c>
      <c r="BM110" s="28" t="n">
        <v>18</v>
      </c>
      <c r="BN110" s="28" t="n">
        <v>10</v>
      </c>
      <c r="BO110" s="28" t="n">
        <v>15</v>
      </c>
      <c r="BP110" s="28" t="s">
        <v>100</v>
      </c>
      <c r="BQ110" s="28" t="s">
        <v>163</v>
      </c>
      <c r="BR110" s="28" t="s">
        <v>164</v>
      </c>
      <c r="BS110" s="28" t="s">
        <v>165</v>
      </c>
      <c r="BT110" s="28" t="str">
        <f aca="false">CONCATENATE(BH110,"_",BQ110)</f>
        <v>13-10_5-5</v>
      </c>
      <c r="BU110" s="35" t="n">
        <v>11382577031.3744</v>
      </c>
      <c r="BV110" s="27" t="s">
        <v>104</v>
      </c>
      <c r="BW110" s="35" t="n">
        <v>17073865547.0616</v>
      </c>
      <c r="BX110" s="28"/>
    </row>
    <row r="111" customFormat="false" ht="13.8" hidden="false" customHeight="false" outlineLevel="0" collapsed="false">
      <c r="A111" s="27" t="n">
        <v>582938</v>
      </c>
      <c r="B111" s="27"/>
      <c r="C111" s="27" t="n">
        <v>1</v>
      </c>
      <c r="D111" s="28" t="s">
        <v>769</v>
      </c>
      <c r="E111" s="28" t="str">
        <f aca="false">CONCATENATE("Ua",REPT("0",3-(LEN(D111)-FIND("B",D111))),RIGHT(D111,LEN(D111)-FIND("B",D111)))</f>
        <v>Ua022</v>
      </c>
      <c r="F111" s="28" t="s">
        <v>432</v>
      </c>
      <c r="G111" s="27" t="s">
        <v>78</v>
      </c>
      <c r="H111" s="28" t="s">
        <v>78</v>
      </c>
      <c r="I111" s="28" t="s">
        <v>78</v>
      </c>
      <c r="J111" s="27" t="s">
        <v>78</v>
      </c>
      <c r="K111" s="27" t="s">
        <v>403</v>
      </c>
      <c r="L111" s="27" t="s">
        <v>404</v>
      </c>
      <c r="M111" s="27" t="s">
        <v>405</v>
      </c>
      <c r="N111" s="27"/>
      <c r="O111" s="27" t="s">
        <v>81</v>
      </c>
      <c r="P111" s="27"/>
      <c r="Q111" s="28"/>
      <c r="R111" s="31" t="n">
        <v>1943</v>
      </c>
      <c r="S111" s="31" t="n">
        <v>5</v>
      </c>
      <c r="T111" s="31" t="n">
        <v>7</v>
      </c>
      <c r="U111" s="27" t="s">
        <v>236</v>
      </c>
      <c r="V111" s="27" t="s">
        <v>406</v>
      </c>
      <c r="W111" s="27"/>
      <c r="X111" s="27"/>
      <c r="Y111" s="27"/>
      <c r="Z111" s="27" t="s">
        <v>770</v>
      </c>
      <c r="AA111" s="27" t="s">
        <v>771</v>
      </c>
      <c r="AB111" s="27" t="s">
        <v>563</v>
      </c>
      <c r="AC111" s="27"/>
      <c r="AD111" s="27"/>
      <c r="AE111" s="27" t="s">
        <v>412</v>
      </c>
      <c r="AF111" s="28" t="s">
        <v>772</v>
      </c>
      <c r="AG111" s="28"/>
      <c r="AH111" s="28"/>
      <c r="AI111" s="28"/>
      <c r="AJ111" s="28" t="n">
        <v>0</v>
      </c>
      <c r="AK111" s="27" t="s">
        <v>435</v>
      </c>
      <c r="AL111" s="28"/>
      <c r="AM111" s="28"/>
      <c r="AN111" s="29" t="s">
        <v>427</v>
      </c>
      <c r="AO111" s="28" t="s">
        <v>415</v>
      </c>
      <c r="AP111" s="54" t="n">
        <v>0.011</v>
      </c>
      <c r="AQ111" s="28"/>
      <c r="AR111" s="34" t="n">
        <v>43362</v>
      </c>
      <c r="AS111" s="28" t="n">
        <v>8</v>
      </c>
      <c r="AT111" s="28" t="n">
        <v>0</v>
      </c>
      <c r="AU111" s="28" t="n">
        <f aca="false">11-AT111</f>
        <v>11</v>
      </c>
      <c r="AV111" s="28"/>
      <c r="AW111" s="28" t="s">
        <v>95</v>
      </c>
      <c r="AX111" s="28" t="s">
        <v>96</v>
      </c>
      <c r="AY111" s="28" t="n">
        <f aca="false">40-20</f>
        <v>20</v>
      </c>
      <c r="AZ111" s="28" t="n">
        <v>45</v>
      </c>
      <c r="BA111" s="28" t="n">
        <f aca="false">1770/1000</f>
        <v>1.77</v>
      </c>
      <c r="BB111" s="45" t="e">
        <f aca="false">BA111*45/AT111</f>
        <v>#DIV/0!</v>
      </c>
      <c r="BC111" s="28" t="n">
        <v>39</v>
      </c>
      <c r="BD111" s="34" t="n">
        <v>43405</v>
      </c>
      <c r="BE111" s="28" t="n">
        <v>6</v>
      </c>
      <c r="BF111" s="28" t="n">
        <v>20</v>
      </c>
      <c r="BG111" s="35" t="n">
        <v>64409386.8609359</v>
      </c>
      <c r="BH111" s="28" t="s">
        <v>773</v>
      </c>
      <c r="BI111" s="28" t="s">
        <v>175</v>
      </c>
      <c r="BJ111" s="28" t="s">
        <v>133</v>
      </c>
      <c r="BK111" s="34" t="n">
        <v>43440</v>
      </c>
      <c r="BL111" s="28" t="n">
        <v>3</v>
      </c>
      <c r="BM111" s="28" t="n">
        <v>18</v>
      </c>
      <c r="BN111" s="28" t="n">
        <v>10</v>
      </c>
      <c r="BO111" s="28" t="n">
        <v>15</v>
      </c>
      <c r="BP111" s="28" t="s">
        <v>100</v>
      </c>
      <c r="BQ111" s="28" t="s">
        <v>163</v>
      </c>
      <c r="BR111" s="28" t="s">
        <v>164</v>
      </c>
      <c r="BS111" s="28" t="s">
        <v>165</v>
      </c>
      <c r="BT111" s="28" t="str">
        <f aca="false">CONCATENATE(BH111,"_",BQ111)</f>
        <v>14-11_5-5</v>
      </c>
      <c r="BU111" s="35" t="n">
        <v>22836594228.9979</v>
      </c>
      <c r="BV111" s="27" t="s">
        <v>104</v>
      </c>
      <c r="BW111" s="35" t="n">
        <v>34254891343.4969</v>
      </c>
      <c r="BX111" s="28"/>
    </row>
    <row r="112" customFormat="false" ht="13.8" hidden="false" customHeight="false" outlineLevel="0" collapsed="false">
      <c r="A112" s="27" t="n">
        <v>580029</v>
      </c>
      <c r="B112" s="27"/>
      <c r="C112" s="27" t="n">
        <v>1</v>
      </c>
      <c r="D112" s="28" t="s">
        <v>774</v>
      </c>
      <c r="E112" s="28" t="str">
        <f aca="false">CONCATENATE("Ua",REPT("0",3-(LEN(D112)-FIND("B",D112))),RIGHT(D112,LEN(D112)-FIND("B",D112)))</f>
        <v>Ua023</v>
      </c>
      <c r="F112" s="28" t="s">
        <v>432</v>
      </c>
      <c r="G112" s="27" t="s">
        <v>78</v>
      </c>
      <c r="H112" s="28" t="s">
        <v>78</v>
      </c>
      <c r="I112" s="28" t="s">
        <v>78</v>
      </c>
      <c r="J112" s="27" t="s">
        <v>78</v>
      </c>
      <c r="K112" s="27" t="s">
        <v>403</v>
      </c>
      <c r="L112" s="27" t="s">
        <v>404</v>
      </c>
      <c r="M112" s="27" t="s">
        <v>405</v>
      </c>
      <c r="N112" s="27"/>
      <c r="O112" s="27" t="s">
        <v>81</v>
      </c>
      <c r="P112" s="27"/>
      <c r="Q112" s="28"/>
      <c r="R112" s="31" t="n">
        <v>1943</v>
      </c>
      <c r="S112" s="31" t="n">
        <v>5</v>
      </c>
      <c r="T112" s="31" t="n">
        <v>14</v>
      </c>
      <c r="U112" s="27" t="s">
        <v>447</v>
      </c>
      <c r="V112" s="27" t="s">
        <v>406</v>
      </c>
      <c r="W112" s="27" t="s">
        <v>83</v>
      </c>
      <c r="X112" s="27" t="s">
        <v>775</v>
      </c>
      <c r="Y112" s="27" t="s">
        <v>726</v>
      </c>
      <c r="Z112" s="27" t="s">
        <v>776</v>
      </c>
      <c r="AA112" s="27" t="s">
        <v>777</v>
      </c>
      <c r="AB112" s="27" t="s">
        <v>563</v>
      </c>
      <c r="AC112" s="27"/>
      <c r="AD112" s="27"/>
      <c r="AE112" s="27" t="s">
        <v>412</v>
      </c>
      <c r="AF112" s="28" t="s">
        <v>778</v>
      </c>
      <c r="AG112" s="28"/>
      <c r="AH112" s="28"/>
      <c r="AI112" s="28"/>
      <c r="AJ112" s="28" t="n">
        <v>0</v>
      </c>
      <c r="AK112" s="27" t="s">
        <v>435</v>
      </c>
      <c r="AL112" s="28"/>
      <c r="AM112" s="28"/>
      <c r="AN112" s="29" t="s">
        <v>427</v>
      </c>
      <c r="AO112" s="28" t="s">
        <v>415</v>
      </c>
      <c r="AP112" s="54" t="n">
        <v>0.007</v>
      </c>
      <c r="AQ112" s="28"/>
      <c r="AR112" s="34" t="n">
        <v>43362</v>
      </c>
      <c r="AS112" s="28" t="n">
        <v>8</v>
      </c>
      <c r="AT112" s="28" t="n">
        <v>7</v>
      </c>
      <c r="AU112" s="28" t="n">
        <f aca="false">7-AT112</f>
        <v>0</v>
      </c>
      <c r="AV112" s="28"/>
      <c r="AW112" s="28" t="s">
        <v>95</v>
      </c>
      <c r="AX112" s="28" t="s">
        <v>96</v>
      </c>
      <c r="AY112" s="28" t="n">
        <f aca="false">40-20</f>
        <v>20</v>
      </c>
      <c r="AZ112" s="28" t="n">
        <v>45</v>
      </c>
      <c r="BA112" s="28" t="n">
        <f aca="false">1370/1000</f>
        <v>1.37</v>
      </c>
      <c r="BB112" s="45" t="n">
        <f aca="false">BA112*45/AT112</f>
        <v>8.80714285714286</v>
      </c>
      <c r="BC112" s="28" t="n">
        <v>40</v>
      </c>
      <c r="BD112" s="34" t="n">
        <v>43405</v>
      </c>
      <c r="BE112" s="28" t="n">
        <v>6</v>
      </c>
      <c r="BF112" s="28" t="n">
        <v>20</v>
      </c>
      <c r="BG112" s="35" t="n">
        <v>177153819.913766</v>
      </c>
      <c r="BH112" s="28" t="s">
        <v>779</v>
      </c>
      <c r="BI112" s="28" t="s">
        <v>99</v>
      </c>
      <c r="BJ112" s="28" t="s">
        <v>98</v>
      </c>
      <c r="BK112" s="34" t="n">
        <v>43440</v>
      </c>
      <c r="BL112" s="28" t="n">
        <v>3</v>
      </c>
      <c r="BM112" s="28" t="n">
        <v>18</v>
      </c>
      <c r="BN112" s="28" t="n">
        <v>10</v>
      </c>
      <c r="BO112" s="28" t="n">
        <v>15</v>
      </c>
      <c r="BP112" s="28" t="s">
        <v>100</v>
      </c>
      <c r="BQ112" s="28" t="s">
        <v>163</v>
      </c>
      <c r="BR112" s="28" t="s">
        <v>164</v>
      </c>
      <c r="BS112" s="28" t="s">
        <v>165</v>
      </c>
      <c r="BT112" s="28" t="str">
        <f aca="false">CONCATENATE(BH112,"_",BQ112)</f>
        <v>15-12_5-5</v>
      </c>
      <c r="BU112" s="35" t="n">
        <v>30347288041.3838</v>
      </c>
      <c r="BV112" s="27" t="s">
        <v>104</v>
      </c>
      <c r="BW112" s="35" t="n">
        <v>45520932062.0757</v>
      </c>
      <c r="BX112" s="28"/>
    </row>
    <row r="113" customFormat="false" ht="13.8" hidden="false" customHeight="false" outlineLevel="0" collapsed="false">
      <c r="A113" s="27" t="n">
        <v>583102</v>
      </c>
      <c r="B113" s="27"/>
      <c r="C113" s="27" t="n">
        <v>1</v>
      </c>
      <c r="D113" s="28" t="s">
        <v>780</v>
      </c>
      <c r="E113" s="28" t="str">
        <f aca="false">CONCATENATE("Ua",REPT("0",3-(LEN(D113)-FIND("B",D113))),RIGHT(D113,LEN(D113)-FIND("B",D113)))</f>
        <v>Ua024</v>
      </c>
      <c r="F113" s="28" t="s">
        <v>432</v>
      </c>
      <c r="G113" s="27" t="s">
        <v>78</v>
      </c>
      <c r="H113" s="28" t="s">
        <v>78</v>
      </c>
      <c r="I113" s="28" t="s">
        <v>78</v>
      </c>
      <c r="J113" s="27" t="s">
        <v>78</v>
      </c>
      <c r="K113" s="27" t="s">
        <v>403</v>
      </c>
      <c r="L113" s="27" t="s">
        <v>404</v>
      </c>
      <c r="M113" s="27" t="s">
        <v>405</v>
      </c>
      <c r="N113" s="27"/>
      <c r="O113" s="27" t="s">
        <v>81</v>
      </c>
      <c r="P113" s="27"/>
      <c r="Q113" s="28"/>
      <c r="R113" s="31" t="n">
        <v>1864</v>
      </c>
      <c r="S113" s="31"/>
      <c r="T113" s="31"/>
      <c r="U113" s="27" t="s">
        <v>447</v>
      </c>
      <c r="V113" s="27" t="s">
        <v>406</v>
      </c>
      <c r="W113" s="27" t="s">
        <v>83</v>
      </c>
      <c r="X113" s="27" t="s">
        <v>456</v>
      </c>
      <c r="Y113" s="27"/>
      <c r="Z113" s="27" t="s">
        <v>456</v>
      </c>
      <c r="AA113" s="27" t="s">
        <v>456</v>
      </c>
      <c r="AB113" s="27" t="s">
        <v>458</v>
      </c>
      <c r="AC113" s="27"/>
      <c r="AD113" s="27"/>
      <c r="AE113" s="27" t="s">
        <v>412</v>
      </c>
      <c r="AF113" s="28" t="s">
        <v>458</v>
      </c>
      <c r="AG113" s="28"/>
      <c r="AH113" s="28"/>
      <c r="AI113" s="28" t="s">
        <v>459</v>
      </c>
      <c r="AJ113" s="28" t="n">
        <v>0</v>
      </c>
      <c r="AK113" s="27" t="s">
        <v>435</v>
      </c>
      <c r="AL113" s="28"/>
      <c r="AM113" s="28"/>
      <c r="AN113" s="29" t="s">
        <v>427</v>
      </c>
      <c r="AO113" s="28" t="s">
        <v>687</v>
      </c>
      <c r="AP113" s="54" t="n">
        <v>0.007</v>
      </c>
      <c r="AQ113" s="28"/>
      <c r="AR113" s="34" t="n">
        <v>43362</v>
      </c>
      <c r="AS113" s="28" t="n">
        <v>8</v>
      </c>
      <c r="AT113" s="28" t="n">
        <v>7</v>
      </c>
      <c r="AU113" s="28" t="n">
        <f aca="false">7-AT113</f>
        <v>0</v>
      </c>
      <c r="AV113" s="28"/>
      <c r="AW113" s="28" t="s">
        <v>95</v>
      </c>
      <c r="AX113" s="28" t="s">
        <v>96</v>
      </c>
      <c r="AY113" s="28" t="n">
        <f aca="false">40-20</f>
        <v>20</v>
      </c>
      <c r="AZ113" s="28" t="n">
        <v>45</v>
      </c>
      <c r="BA113" s="28" t="n">
        <f aca="false">12600/1000</f>
        <v>12.6</v>
      </c>
      <c r="BB113" s="45" t="n">
        <f aca="false">BA113*45/AT113</f>
        <v>81</v>
      </c>
      <c r="BC113" s="28" t="n">
        <v>41</v>
      </c>
      <c r="BD113" s="34" t="n">
        <v>43405</v>
      </c>
      <c r="BE113" s="28" t="n">
        <v>6</v>
      </c>
      <c r="BF113" s="28" t="n">
        <v>20</v>
      </c>
      <c r="BG113" s="35" t="n">
        <v>3870946852.14206</v>
      </c>
      <c r="BH113" s="28" t="s">
        <v>781</v>
      </c>
      <c r="BI113" s="28" t="s">
        <v>172</v>
      </c>
      <c r="BJ113" s="28" t="s">
        <v>169</v>
      </c>
      <c r="BK113" s="34" t="n">
        <v>43439</v>
      </c>
      <c r="BL113" s="28" t="n">
        <v>2</v>
      </c>
      <c r="BM113" s="28" t="n">
        <v>18</v>
      </c>
      <c r="BN113" s="28" t="n">
        <v>8</v>
      </c>
      <c r="BO113" s="28" t="n">
        <v>15</v>
      </c>
      <c r="BP113" s="28" t="s">
        <v>100</v>
      </c>
      <c r="BQ113" s="28" t="s">
        <v>181</v>
      </c>
      <c r="BR113" s="28" t="s">
        <v>182</v>
      </c>
      <c r="BS113" s="28" t="s">
        <v>183</v>
      </c>
      <c r="BT113" s="28" t="str">
        <f aca="false">CONCATENATE(BH113,"_",BQ113)</f>
        <v>5-1_2-2</v>
      </c>
      <c r="BU113" s="35" t="n">
        <v>18716763178.6233</v>
      </c>
      <c r="BV113" s="27" t="s">
        <v>104</v>
      </c>
      <c r="BW113" s="35" t="n">
        <v>28075144767.935</v>
      </c>
      <c r="BX113" s="28"/>
    </row>
    <row r="114" customFormat="false" ht="13.8" hidden="false" customHeight="false" outlineLevel="0" collapsed="false">
      <c r="A114" s="27" t="n">
        <v>640576</v>
      </c>
      <c r="B114" s="53"/>
      <c r="C114" s="53" t="n">
        <v>1</v>
      </c>
      <c r="D114" s="28" t="s">
        <v>782</v>
      </c>
      <c r="E114" s="28" t="str">
        <f aca="false">CONCATENATE("Ua",REPT("0",3-(LEN(D114)-FIND("B",D114))),RIGHT(D114,LEN(D114)-FIND("B",D114)))</f>
        <v>Ua085</v>
      </c>
      <c r="F114" s="28" t="s">
        <v>432</v>
      </c>
      <c r="G114" s="27" t="s">
        <v>78</v>
      </c>
      <c r="H114" s="28" t="s">
        <v>78</v>
      </c>
      <c r="I114" s="28" t="s">
        <v>78</v>
      </c>
      <c r="J114" s="27" t="s">
        <v>78</v>
      </c>
      <c r="K114" s="27" t="s">
        <v>403</v>
      </c>
      <c r="L114" s="27" t="s">
        <v>404</v>
      </c>
      <c r="M114" s="27" t="s">
        <v>405</v>
      </c>
      <c r="N114" s="27"/>
      <c r="O114" s="27" t="s">
        <v>81</v>
      </c>
      <c r="P114" s="27"/>
      <c r="Q114" s="28"/>
      <c r="R114" s="31" t="n">
        <v>1930</v>
      </c>
      <c r="S114" s="31"/>
      <c r="T114" s="31"/>
      <c r="U114" s="27"/>
      <c r="V114" s="27"/>
      <c r="W114" s="27" t="s">
        <v>407</v>
      </c>
      <c r="X114" s="27" t="s">
        <v>783</v>
      </c>
      <c r="Y114" s="27"/>
      <c r="Z114" s="27" t="s">
        <v>784</v>
      </c>
      <c r="AA114" s="27" t="s">
        <v>785</v>
      </c>
      <c r="AB114" s="27" t="s">
        <v>411</v>
      </c>
      <c r="AC114" s="27"/>
      <c r="AD114" s="27"/>
      <c r="AE114" s="27" t="s">
        <v>412</v>
      </c>
      <c r="AF114" s="26" t="s">
        <v>786</v>
      </c>
      <c r="AG114" s="26"/>
      <c r="AH114" s="28"/>
      <c r="AI114" s="28"/>
      <c r="AJ114" s="28" t="n">
        <v>0</v>
      </c>
      <c r="AK114" s="27" t="s">
        <v>435</v>
      </c>
      <c r="AL114" s="28"/>
      <c r="AM114" s="28"/>
      <c r="AN114" s="29" t="s">
        <v>93</v>
      </c>
      <c r="AO114" s="28" t="s">
        <v>415</v>
      </c>
      <c r="AP114" s="54" t="n">
        <v>0.008</v>
      </c>
      <c r="AQ114" s="52"/>
      <c r="AR114" s="34" t="n">
        <v>43395</v>
      </c>
      <c r="AS114" s="28" t="n">
        <v>15</v>
      </c>
      <c r="AT114" s="28" t="n">
        <v>3</v>
      </c>
      <c r="AU114" s="28"/>
      <c r="AV114" s="48"/>
      <c r="AW114" s="28" t="s">
        <v>95</v>
      </c>
      <c r="AX114" s="28" t="s">
        <v>96</v>
      </c>
      <c r="AY114" s="28" t="n">
        <f aca="false">45-2.5-20</f>
        <v>22.5</v>
      </c>
      <c r="AZ114" s="28" t="n">
        <v>45</v>
      </c>
      <c r="BA114" s="28" t="n">
        <v>2.6</v>
      </c>
      <c r="BB114" s="33" t="n">
        <f aca="false">BA114*45/AT114</f>
        <v>39</v>
      </c>
      <c r="BC114" s="28" t="n">
        <v>46</v>
      </c>
      <c r="BD114" s="34" t="n">
        <v>43405</v>
      </c>
      <c r="BE114" s="28" t="n">
        <v>6</v>
      </c>
      <c r="BF114" s="28" t="n">
        <v>20</v>
      </c>
      <c r="BG114" s="35" t="n">
        <v>23650950.0882603</v>
      </c>
      <c r="BH114" s="28" t="s">
        <v>787</v>
      </c>
      <c r="BI114" s="28" t="s">
        <v>142</v>
      </c>
      <c r="BJ114" s="28" t="s">
        <v>162</v>
      </c>
      <c r="BK114" s="34" t="n">
        <v>43440</v>
      </c>
      <c r="BL114" s="28" t="n">
        <v>3</v>
      </c>
      <c r="BM114" s="28" t="n">
        <v>18</v>
      </c>
      <c r="BN114" s="28" t="n">
        <v>10</v>
      </c>
      <c r="BO114" s="28" t="n">
        <v>15</v>
      </c>
      <c r="BP114" s="28" t="s">
        <v>100</v>
      </c>
      <c r="BQ114" s="28" t="s">
        <v>163</v>
      </c>
      <c r="BR114" s="28" t="s">
        <v>164</v>
      </c>
      <c r="BS114" s="28" t="s">
        <v>165</v>
      </c>
      <c r="BT114" s="28" t="str">
        <f aca="false">CONCATENATE(BH114,"_",BQ114)</f>
        <v>10-6_5-5</v>
      </c>
      <c r="BU114" s="35" t="n">
        <v>30799699727.8506</v>
      </c>
      <c r="BV114" s="27" t="s">
        <v>104</v>
      </c>
      <c r="BW114" s="35" t="n">
        <v>46199549591.776</v>
      </c>
      <c r="BX114" s="28"/>
    </row>
    <row r="115" customFormat="false" ht="13.8" hidden="false" customHeight="false" outlineLevel="0" collapsed="false">
      <c r="A115" s="27" t="n">
        <v>583128</v>
      </c>
      <c r="B115" s="38" t="s">
        <v>580</v>
      </c>
      <c r="C115" s="38" t="n">
        <v>2</v>
      </c>
      <c r="D115" s="28" t="s">
        <v>788</v>
      </c>
      <c r="E115" s="28" t="str">
        <f aca="false">CONCATENATE("Ua",REPT("0",3-(LEN(D115)-FIND("B",D115))),RIGHT(D115,LEN(D115)-FIND("B",D115)))</f>
        <v>Ua027</v>
      </c>
      <c r="F115" s="28" t="s">
        <v>432</v>
      </c>
      <c r="G115" s="27" t="s">
        <v>78</v>
      </c>
      <c r="H115" s="28" t="s">
        <v>78</v>
      </c>
      <c r="I115" s="28" t="s">
        <v>78</v>
      </c>
      <c r="J115" s="27" t="s">
        <v>78</v>
      </c>
      <c r="K115" s="27" t="s">
        <v>403</v>
      </c>
      <c r="L115" s="27" t="s">
        <v>404</v>
      </c>
      <c r="M115" s="27" t="s">
        <v>405</v>
      </c>
      <c r="N115" s="27"/>
      <c r="O115" s="27" t="s">
        <v>81</v>
      </c>
      <c r="P115" s="27"/>
      <c r="Q115" s="28"/>
      <c r="R115" s="31" t="n">
        <v>1920</v>
      </c>
      <c r="S115" s="31"/>
      <c r="T115" s="31"/>
      <c r="U115" s="27" t="s">
        <v>236</v>
      </c>
      <c r="V115" s="27" t="s">
        <v>406</v>
      </c>
      <c r="W115" s="27" t="s">
        <v>789</v>
      </c>
      <c r="X115" s="27"/>
      <c r="Y115" s="27"/>
      <c r="Z115" s="27" t="s">
        <v>789</v>
      </c>
      <c r="AA115" s="27" t="s">
        <v>790</v>
      </c>
      <c r="AB115" s="27" t="s">
        <v>791</v>
      </c>
      <c r="AC115" s="27"/>
      <c r="AD115" s="27"/>
      <c r="AE115" s="27" t="s">
        <v>500</v>
      </c>
      <c r="AF115" s="28" t="s">
        <v>792</v>
      </c>
      <c r="AG115" s="28"/>
      <c r="AH115" s="28"/>
      <c r="AI115" s="28"/>
      <c r="AJ115" s="28" t="n">
        <v>0</v>
      </c>
      <c r="AK115" s="27" t="s">
        <v>435</v>
      </c>
      <c r="AL115" s="28"/>
      <c r="AM115" s="28"/>
      <c r="AN115" s="29" t="s">
        <v>427</v>
      </c>
      <c r="AO115" s="28" t="s">
        <v>415</v>
      </c>
      <c r="AP115" s="54" t="n">
        <v>0.005</v>
      </c>
      <c r="AQ115" s="28" t="s">
        <v>793</v>
      </c>
      <c r="AR115" s="34" t="n">
        <v>43364</v>
      </c>
      <c r="AS115" s="28" t="n">
        <v>9</v>
      </c>
      <c r="AT115" s="28" t="n">
        <v>5</v>
      </c>
      <c r="AU115" s="28" t="n">
        <v>0</v>
      </c>
      <c r="AV115" s="28"/>
      <c r="AW115" s="28" t="s">
        <v>95</v>
      </c>
      <c r="AX115" s="28" t="s">
        <v>96</v>
      </c>
      <c r="AY115" s="28" t="n">
        <f aca="false">40-20</f>
        <v>20</v>
      </c>
      <c r="AZ115" s="28" t="n">
        <v>45</v>
      </c>
      <c r="BA115" s="28" t="n">
        <f aca="false">2330/1000</f>
        <v>2.33</v>
      </c>
      <c r="BB115" s="45" t="n">
        <f aca="false">BA115*45/AT115</f>
        <v>20.97</v>
      </c>
      <c r="BC115" s="28" t="n">
        <v>67</v>
      </c>
      <c r="BD115" s="34" t="n">
        <v>43413</v>
      </c>
      <c r="BE115" s="28" t="n">
        <v>7</v>
      </c>
      <c r="BF115" s="28" t="n">
        <v>20</v>
      </c>
      <c r="BG115" s="35" t="n">
        <v>45429395.4551129</v>
      </c>
      <c r="BH115" s="28" t="s">
        <v>794</v>
      </c>
      <c r="BI115" s="28" t="s">
        <v>118</v>
      </c>
      <c r="BJ115" s="28" t="s">
        <v>169</v>
      </c>
      <c r="BK115" s="34" t="n">
        <v>43440</v>
      </c>
      <c r="BL115" s="28" t="n">
        <v>3</v>
      </c>
      <c r="BM115" s="28" t="n">
        <v>18</v>
      </c>
      <c r="BN115" s="28" t="n">
        <v>10</v>
      </c>
      <c r="BO115" s="28" t="n">
        <v>15</v>
      </c>
      <c r="BP115" s="28" t="s">
        <v>100</v>
      </c>
      <c r="BQ115" s="28" t="s">
        <v>150</v>
      </c>
      <c r="BR115" s="28" t="s">
        <v>151</v>
      </c>
      <c r="BS115" s="28" t="s">
        <v>152</v>
      </c>
      <c r="BT115" s="28" t="str">
        <f aca="false">CONCATENATE(BH115,"_",BQ115)</f>
        <v>7-1_1-1</v>
      </c>
      <c r="BU115" s="35" t="n">
        <v>14731709678.9711</v>
      </c>
      <c r="BV115" s="27" t="s">
        <v>104</v>
      </c>
      <c r="BW115" s="35" t="n">
        <v>22097564518.4567</v>
      </c>
      <c r="BX115" s="28" t="s">
        <v>795</v>
      </c>
    </row>
    <row r="116" customFormat="false" ht="13.8" hidden="false" customHeight="false" outlineLevel="0" collapsed="false">
      <c r="A116" s="27" t="n">
        <v>595121</v>
      </c>
      <c r="B116" s="53"/>
      <c r="C116" s="53" t="n">
        <v>1</v>
      </c>
      <c r="D116" s="28" t="s">
        <v>796</v>
      </c>
      <c r="E116" s="28" t="str">
        <f aca="false">CONCATENATE("Ua",REPT("0",3-(LEN(D116)-FIND("B",D116))),RIGHT(D116,LEN(D116)-FIND("B",D116)))</f>
        <v>Ua029</v>
      </c>
      <c r="F116" s="28" t="s">
        <v>432</v>
      </c>
      <c r="G116" s="27" t="s">
        <v>78</v>
      </c>
      <c r="H116" s="28" t="s">
        <v>78</v>
      </c>
      <c r="I116" s="28" t="s">
        <v>78</v>
      </c>
      <c r="J116" s="27" t="s">
        <v>78</v>
      </c>
      <c r="K116" s="27" t="s">
        <v>403</v>
      </c>
      <c r="L116" s="27" t="s">
        <v>404</v>
      </c>
      <c r="M116" s="27" t="s">
        <v>405</v>
      </c>
      <c r="N116" s="27"/>
      <c r="O116" s="27" t="s">
        <v>81</v>
      </c>
      <c r="P116" s="27"/>
      <c r="Q116" s="28"/>
      <c r="R116" s="31"/>
      <c r="S116" s="31"/>
      <c r="T116" s="31"/>
      <c r="U116" s="27" t="s">
        <v>447</v>
      </c>
      <c r="V116" s="27"/>
      <c r="W116" s="27" t="s">
        <v>83</v>
      </c>
      <c r="X116" s="27" t="s">
        <v>544</v>
      </c>
      <c r="Y116" s="27"/>
      <c r="Z116" s="27" t="s">
        <v>797</v>
      </c>
      <c r="AA116" s="27" t="s">
        <v>797</v>
      </c>
      <c r="AB116" s="27" t="s">
        <v>798</v>
      </c>
      <c r="AC116" s="27"/>
      <c r="AD116" s="27"/>
      <c r="AE116" s="27" t="s">
        <v>412</v>
      </c>
      <c r="AF116" s="26" t="s">
        <v>799</v>
      </c>
      <c r="AG116" s="26"/>
      <c r="AH116" s="28"/>
      <c r="AI116" s="28"/>
      <c r="AJ116" s="28" t="n">
        <v>0</v>
      </c>
      <c r="AK116" s="27" t="s">
        <v>435</v>
      </c>
      <c r="AL116" s="28"/>
      <c r="AM116" s="28"/>
      <c r="AN116" s="29" t="s">
        <v>93</v>
      </c>
      <c r="AO116" s="28" t="s">
        <v>800</v>
      </c>
      <c r="AP116" s="54" t="n">
        <v>0.198</v>
      </c>
      <c r="AQ116" s="52"/>
      <c r="AR116" s="34" t="n">
        <v>43364</v>
      </c>
      <c r="AS116" s="28" t="n">
        <v>9</v>
      </c>
      <c r="AT116" s="28" t="n">
        <v>36</v>
      </c>
      <c r="AU116" s="28" t="n">
        <f aca="false">198-AT116</f>
        <v>162</v>
      </c>
      <c r="AV116" s="28"/>
      <c r="AW116" s="28" t="s">
        <v>95</v>
      </c>
      <c r="AX116" s="28" t="s">
        <v>96</v>
      </c>
      <c r="AY116" s="28" t="n">
        <f aca="false">40-20</f>
        <v>20</v>
      </c>
      <c r="AZ116" s="28" t="n">
        <v>45</v>
      </c>
      <c r="BA116" s="28" t="s">
        <v>303</v>
      </c>
      <c r="BB116" s="45" t="e">
        <f aca="false">BA116*45/AT116</f>
        <v>#VALUE!</v>
      </c>
      <c r="BC116" s="28" t="n">
        <v>69</v>
      </c>
      <c r="BD116" s="34" t="n">
        <v>43413</v>
      </c>
      <c r="BE116" s="28" t="n">
        <v>7</v>
      </c>
      <c r="BF116" s="28" t="n">
        <v>20</v>
      </c>
      <c r="BG116" s="35" t="n">
        <v>1597345795.99389</v>
      </c>
      <c r="BH116" s="28" t="s">
        <v>429</v>
      </c>
      <c r="BI116" s="28" t="s">
        <v>161</v>
      </c>
      <c r="BJ116" s="28" t="s">
        <v>178</v>
      </c>
      <c r="BK116" s="34" t="n">
        <v>43439</v>
      </c>
      <c r="BL116" s="28" t="n">
        <v>2</v>
      </c>
      <c r="BM116" s="28" t="n">
        <v>18</v>
      </c>
      <c r="BN116" s="28" t="n">
        <v>8</v>
      </c>
      <c r="BO116" s="28" t="n">
        <v>15</v>
      </c>
      <c r="BP116" s="28" t="s">
        <v>100</v>
      </c>
      <c r="BQ116" s="28" t="s">
        <v>181</v>
      </c>
      <c r="BR116" s="28" t="s">
        <v>182</v>
      </c>
      <c r="BS116" s="28" t="s">
        <v>183</v>
      </c>
      <c r="BT116" s="28" t="str">
        <f aca="false">CONCATENATE(BH116,"_",BQ116)</f>
        <v>9-3_2-2</v>
      </c>
      <c r="BU116" s="35" t="n">
        <v>113446447871.063</v>
      </c>
      <c r="BV116" s="27" t="s">
        <v>104</v>
      </c>
      <c r="BW116" s="35" t="n">
        <v>170169671806.595</v>
      </c>
      <c r="BX116" s="28" t="s">
        <v>795</v>
      </c>
    </row>
    <row r="117" customFormat="false" ht="13.8" hidden="false" customHeight="false" outlineLevel="0" collapsed="false">
      <c r="A117" s="27" t="n">
        <v>583123</v>
      </c>
      <c r="B117" s="27"/>
      <c r="C117" s="27" t="n">
        <v>1</v>
      </c>
      <c r="D117" s="28" t="s">
        <v>801</v>
      </c>
      <c r="E117" s="28" t="str">
        <f aca="false">CONCATENATE("Ua",REPT("0",3-(LEN(D117)-FIND("B",D117))),RIGHT(D117,LEN(D117)-FIND("B",D117)))</f>
        <v>Ua038</v>
      </c>
      <c r="F117" s="28" t="s">
        <v>432</v>
      </c>
      <c r="G117" s="27" t="s">
        <v>78</v>
      </c>
      <c r="H117" s="28" t="s">
        <v>78</v>
      </c>
      <c r="I117" s="28" t="s">
        <v>78</v>
      </c>
      <c r="J117" s="27" t="s">
        <v>78</v>
      </c>
      <c r="K117" s="27" t="s">
        <v>403</v>
      </c>
      <c r="L117" s="27" t="s">
        <v>404</v>
      </c>
      <c r="M117" s="27" t="s">
        <v>405</v>
      </c>
      <c r="N117" s="27"/>
      <c r="O117" s="27" t="s">
        <v>81</v>
      </c>
      <c r="P117" s="27"/>
      <c r="Q117" s="28"/>
      <c r="R117" s="31"/>
      <c r="S117" s="31"/>
      <c r="T117" s="31"/>
      <c r="U117" s="27" t="s">
        <v>82</v>
      </c>
      <c r="V117" s="27" t="s">
        <v>406</v>
      </c>
      <c r="W117" s="27" t="s">
        <v>83</v>
      </c>
      <c r="X117" s="27" t="s">
        <v>544</v>
      </c>
      <c r="Y117" s="27"/>
      <c r="Z117" s="27" t="s">
        <v>544</v>
      </c>
      <c r="AA117" s="27" t="s">
        <v>802</v>
      </c>
      <c r="AB117" s="27" t="s">
        <v>803</v>
      </c>
      <c r="AC117" s="27"/>
      <c r="AD117" s="27"/>
      <c r="AE117" s="27" t="s">
        <v>412</v>
      </c>
      <c r="AF117" s="28" t="s">
        <v>804</v>
      </c>
      <c r="AG117" s="28"/>
      <c r="AH117" s="28"/>
      <c r="AI117" s="28"/>
      <c r="AJ117" s="28" t="n">
        <v>0</v>
      </c>
      <c r="AK117" s="27" t="s">
        <v>435</v>
      </c>
      <c r="AL117" s="28"/>
      <c r="AM117" s="28"/>
      <c r="AN117" s="29" t="s">
        <v>427</v>
      </c>
      <c r="AO117" s="28" t="s">
        <v>687</v>
      </c>
      <c r="AP117" s="54" t="s">
        <v>147</v>
      </c>
      <c r="AQ117" s="28" t="s">
        <v>805</v>
      </c>
      <c r="AR117" s="34" t="n">
        <v>43370</v>
      </c>
      <c r="AS117" s="28" t="n">
        <v>10</v>
      </c>
      <c r="AT117" s="28" t="n">
        <v>1</v>
      </c>
      <c r="AU117" s="28" t="n">
        <v>0</v>
      </c>
      <c r="AV117" s="28"/>
      <c r="AW117" s="28" t="s">
        <v>95</v>
      </c>
      <c r="AX117" s="28" t="s">
        <v>96</v>
      </c>
      <c r="AY117" s="28" t="n">
        <f aca="false">45-2.5-20</f>
        <v>22.5</v>
      </c>
      <c r="AZ117" s="28" t="n">
        <v>45</v>
      </c>
      <c r="BA117" s="28" t="n">
        <f aca="false">536/1000</f>
        <v>0.536</v>
      </c>
      <c r="BB117" s="45" t="n">
        <f aca="false">BA117*45/AT117</f>
        <v>24.12</v>
      </c>
      <c r="BC117" s="28" t="n">
        <v>70</v>
      </c>
      <c r="BD117" s="34" t="n">
        <v>43413</v>
      </c>
      <c r="BE117" s="28" t="n">
        <v>7</v>
      </c>
      <c r="BF117" s="28" t="n">
        <v>20</v>
      </c>
      <c r="BG117" s="35" t="n">
        <v>60367284.4784916</v>
      </c>
      <c r="BH117" s="28" t="s">
        <v>806</v>
      </c>
      <c r="BI117" s="28" t="s">
        <v>142</v>
      </c>
      <c r="BJ117" s="28" t="s">
        <v>168</v>
      </c>
      <c r="BK117" s="34" t="n">
        <v>43440</v>
      </c>
      <c r="BL117" s="28" t="n">
        <v>3</v>
      </c>
      <c r="BM117" s="28" t="n">
        <v>18</v>
      </c>
      <c r="BN117" s="28" t="n">
        <v>10</v>
      </c>
      <c r="BO117" s="28" t="n">
        <v>15</v>
      </c>
      <c r="BP117" s="28" t="s">
        <v>100</v>
      </c>
      <c r="BQ117" s="28" t="s">
        <v>150</v>
      </c>
      <c r="BR117" s="28" t="s">
        <v>151</v>
      </c>
      <c r="BS117" s="28" t="s">
        <v>152</v>
      </c>
      <c r="BT117" s="28" t="str">
        <f aca="false">CONCATENATE(BH117,"_",BQ117)</f>
        <v>10-4_1-1</v>
      </c>
      <c r="BU117" s="35" t="n">
        <v>20771529880.132</v>
      </c>
      <c r="BV117" s="27" t="s">
        <v>104</v>
      </c>
      <c r="BW117" s="35" t="n">
        <v>31157294820.198</v>
      </c>
      <c r="BX117" s="28"/>
    </row>
    <row r="118" customFormat="false" ht="13.8" hidden="false" customHeight="false" outlineLevel="0" collapsed="false">
      <c r="A118" s="27" t="n">
        <v>588381</v>
      </c>
      <c r="B118" s="53"/>
      <c r="C118" s="53" t="n">
        <v>1</v>
      </c>
      <c r="D118" s="28" t="s">
        <v>807</v>
      </c>
      <c r="E118" s="28" t="str">
        <f aca="false">CONCATENATE("Ua",REPT("0",3-(LEN(D118)-FIND("B",D118))),RIGHT(D118,LEN(D118)-FIND("B",D118)))</f>
        <v>Ua039</v>
      </c>
      <c r="F118" s="28" t="s">
        <v>432</v>
      </c>
      <c r="G118" s="27" t="s">
        <v>78</v>
      </c>
      <c r="H118" s="28" t="s">
        <v>78</v>
      </c>
      <c r="I118" s="28" t="s">
        <v>78</v>
      </c>
      <c r="J118" s="27" t="s">
        <v>78</v>
      </c>
      <c r="K118" s="27" t="s">
        <v>403</v>
      </c>
      <c r="L118" s="27" t="s">
        <v>404</v>
      </c>
      <c r="M118" s="27" t="s">
        <v>405</v>
      </c>
      <c r="N118" s="27"/>
      <c r="O118" s="27" t="s">
        <v>81</v>
      </c>
      <c r="P118" s="27"/>
      <c r="Q118" s="28"/>
      <c r="R118" s="31" t="n">
        <v>1921</v>
      </c>
      <c r="S118" s="31" t="n">
        <v>8</v>
      </c>
      <c r="T118" s="31" t="n">
        <v>7</v>
      </c>
      <c r="U118" s="27"/>
      <c r="V118" s="27" t="s">
        <v>438</v>
      </c>
      <c r="W118" s="27" t="s">
        <v>386</v>
      </c>
      <c r="X118" s="27"/>
      <c r="Y118" s="27" t="s">
        <v>408</v>
      </c>
      <c r="Z118" s="27" t="s">
        <v>808</v>
      </c>
      <c r="AA118" s="27" t="s">
        <v>809</v>
      </c>
      <c r="AB118" s="27" t="s">
        <v>411</v>
      </c>
      <c r="AC118" s="27"/>
      <c r="AD118" s="27"/>
      <c r="AE118" s="27" t="s">
        <v>412</v>
      </c>
      <c r="AF118" s="26" t="s">
        <v>810</v>
      </c>
      <c r="AG118" s="26"/>
      <c r="AH118" s="28"/>
      <c r="AI118" s="28"/>
      <c r="AJ118" s="28" t="n">
        <v>0</v>
      </c>
      <c r="AK118" s="27" t="s">
        <v>435</v>
      </c>
      <c r="AL118" s="28"/>
      <c r="AM118" s="28"/>
      <c r="AN118" s="29" t="s">
        <v>93</v>
      </c>
      <c r="AO118" s="28" t="s">
        <v>415</v>
      </c>
      <c r="AP118" s="54" t="n">
        <v>0.01</v>
      </c>
      <c r="AQ118" s="52"/>
      <c r="AR118" s="34" t="n">
        <v>43370</v>
      </c>
      <c r="AS118" s="28" t="n">
        <v>10</v>
      </c>
      <c r="AT118" s="28" t="n">
        <v>4</v>
      </c>
      <c r="AU118" s="28" t="n">
        <f aca="false">10-AT118</f>
        <v>6</v>
      </c>
      <c r="AV118" s="28"/>
      <c r="AW118" s="28" t="s">
        <v>95</v>
      </c>
      <c r="AX118" s="28" t="s">
        <v>96</v>
      </c>
      <c r="AY118" s="28" t="n">
        <f aca="false">45-2.5-20</f>
        <v>22.5</v>
      </c>
      <c r="AZ118" s="28" t="n">
        <v>45</v>
      </c>
      <c r="BA118" s="28" t="n">
        <f aca="false">822/1000</f>
        <v>0.822</v>
      </c>
      <c r="BB118" s="45" t="n">
        <f aca="false">BA118*45/AT118</f>
        <v>9.2475</v>
      </c>
      <c r="BC118" s="28" t="n">
        <v>71</v>
      </c>
      <c r="BD118" s="34" t="n">
        <v>43413</v>
      </c>
      <c r="BE118" s="28" t="n">
        <v>7</v>
      </c>
      <c r="BF118" s="28" t="n">
        <v>20</v>
      </c>
      <c r="BG118" s="35" t="n">
        <v>42459567.66746</v>
      </c>
      <c r="BH118" s="28" t="s">
        <v>811</v>
      </c>
      <c r="BI118" s="28" t="s">
        <v>133</v>
      </c>
      <c r="BJ118" s="28" t="s">
        <v>172</v>
      </c>
      <c r="BK118" s="34" t="n">
        <v>43440</v>
      </c>
      <c r="BL118" s="28" t="n">
        <v>3</v>
      </c>
      <c r="BM118" s="28" t="n">
        <v>18</v>
      </c>
      <c r="BN118" s="28" t="n">
        <v>10</v>
      </c>
      <c r="BO118" s="28" t="n">
        <v>15</v>
      </c>
      <c r="BP118" s="28" t="s">
        <v>100</v>
      </c>
      <c r="BQ118" s="28" t="s">
        <v>150</v>
      </c>
      <c r="BR118" s="28" t="s">
        <v>151</v>
      </c>
      <c r="BS118" s="28" t="s">
        <v>152</v>
      </c>
      <c r="BT118" s="28" t="str">
        <f aca="false">CONCATENATE(BH118,"_",BQ118)</f>
        <v>11-5_1-1</v>
      </c>
      <c r="BU118" s="35" t="n">
        <v>77375422911.2438</v>
      </c>
      <c r="BV118" s="27" t="s">
        <v>104</v>
      </c>
      <c r="BW118" s="35" t="n">
        <v>116063134366.866</v>
      </c>
      <c r="BX118" s="28"/>
    </row>
    <row r="119" customFormat="false" ht="13.8" hidden="false" customHeight="false" outlineLevel="0" collapsed="false">
      <c r="A119" s="27" t="n">
        <v>582929</v>
      </c>
      <c r="B119" s="27"/>
      <c r="C119" s="27" t="n">
        <v>1</v>
      </c>
      <c r="D119" s="28" t="s">
        <v>812</v>
      </c>
      <c r="E119" s="28" t="str">
        <f aca="false">CONCATENATE("Ua",REPT("0",3-(LEN(D119)-FIND("B",D119))),RIGHT(D119,LEN(D119)-FIND("B",D119)))</f>
        <v>Ua033</v>
      </c>
      <c r="F119" s="28" t="s">
        <v>432</v>
      </c>
      <c r="G119" s="27" t="s">
        <v>78</v>
      </c>
      <c r="H119" s="28" t="s">
        <v>78</v>
      </c>
      <c r="I119" s="28" t="s">
        <v>78</v>
      </c>
      <c r="J119" s="27" t="s">
        <v>78</v>
      </c>
      <c r="K119" s="27" t="s">
        <v>403</v>
      </c>
      <c r="L119" s="27" t="s">
        <v>404</v>
      </c>
      <c r="M119" s="27" t="s">
        <v>405</v>
      </c>
      <c r="N119" s="27"/>
      <c r="O119" s="27" t="s">
        <v>81</v>
      </c>
      <c r="P119" s="27"/>
      <c r="Q119" s="28"/>
      <c r="R119" s="31" t="n">
        <v>1956</v>
      </c>
      <c r="S119" s="31" t="n">
        <v>9</v>
      </c>
      <c r="T119" s="31"/>
      <c r="U119" s="27" t="s">
        <v>447</v>
      </c>
      <c r="V119" s="27" t="s">
        <v>406</v>
      </c>
      <c r="W119" s="27" t="s">
        <v>83</v>
      </c>
      <c r="X119" s="27" t="s">
        <v>456</v>
      </c>
      <c r="Y119" s="27"/>
      <c r="Z119" s="27" t="s">
        <v>456</v>
      </c>
      <c r="AA119" s="27" t="s">
        <v>456</v>
      </c>
      <c r="AB119" s="27"/>
      <c r="AC119" s="27"/>
      <c r="AD119" s="27"/>
      <c r="AE119" s="27" t="s">
        <v>412</v>
      </c>
      <c r="AF119" s="28"/>
      <c r="AG119" s="28"/>
      <c r="AH119" s="28"/>
      <c r="AI119" s="28"/>
      <c r="AJ119" s="28" t="n">
        <v>0</v>
      </c>
      <c r="AK119" s="27" t="s">
        <v>435</v>
      </c>
      <c r="AL119" s="28"/>
      <c r="AM119" s="28"/>
      <c r="AN119" s="29" t="s">
        <v>427</v>
      </c>
      <c r="AO119" s="28" t="s">
        <v>415</v>
      </c>
      <c r="AP119" s="54" t="n">
        <v>0.004</v>
      </c>
      <c r="AQ119" s="28"/>
      <c r="AR119" s="34" t="n">
        <v>43364</v>
      </c>
      <c r="AS119" s="28" t="n">
        <v>9</v>
      </c>
      <c r="AT119" s="28" t="n">
        <v>4</v>
      </c>
      <c r="AU119" s="28" t="n">
        <v>0</v>
      </c>
      <c r="AV119" s="28"/>
      <c r="AW119" s="28" t="s">
        <v>95</v>
      </c>
      <c r="AX119" s="28" t="s">
        <v>96</v>
      </c>
      <c r="AY119" s="28" t="n">
        <f aca="false">40-20</f>
        <v>20</v>
      </c>
      <c r="AZ119" s="28" t="n">
        <v>45</v>
      </c>
      <c r="BA119" s="28" t="n">
        <f aca="false">2020/1000</f>
        <v>2.02</v>
      </c>
      <c r="BB119" s="45" t="n">
        <f aca="false">BA119*45/AT119</f>
        <v>22.725</v>
      </c>
      <c r="BC119" s="28" t="n">
        <v>77</v>
      </c>
      <c r="BD119" s="34" t="n">
        <v>43425</v>
      </c>
      <c r="BE119" s="28" t="n">
        <v>8</v>
      </c>
      <c r="BF119" s="28" t="n">
        <v>20</v>
      </c>
      <c r="BG119" s="35" t="n">
        <v>11680660.9039308</v>
      </c>
      <c r="BH119" s="28" t="s">
        <v>813</v>
      </c>
      <c r="BI119" s="28" t="s">
        <v>149</v>
      </c>
      <c r="BJ119" s="28" t="s">
        <v>133</v>
      </c>
      <c r="BK119" s="34" t="n">
        <v>43440</v>
      </c>
      <c r="BL119" s="28" t="n">
        <v>3</v>
      </c>
      <c r="BM119" s="28" t="n">
        <v>18</v>
      </c>
      <c r="BN119" s="28" t="n">
        <v>10</v>
      </c>
      <c r="BO119" s="28" t="n">
        <v>15</v>
      </c>
      <c r="BP119" s="28" t="s">
        <v>100</v>
      </c>
      <c r="BQ119" s="28" t="s">
        <v>192</v>
      </c>
      <c r="BR119" s="28" t="s">
        <v>240</v>
      </c>
      <c r="BS119" s="28" t="s">
        <v>208</v>
      </c>
      <c r="BT119" s="28" t="str">
        <f aca="false">CONCATENATE(BH119,"_",BQ119)</f>
        <v>2-11_6-6</v>
      </c>
      <c r="BU119" s="35" t="n">
        <v>6058309102.87877</v>
      </c>
      <c r="BV119" s="27" t="s">
        <v>104</v>
      </c>
      <c r="BW119" s="35" t="n">
        <v>9087463654.31815</v>
      </c>
      <c r="BX119" s="28"/>
    </row>
    <row r="120" customFormat="false" ht="13.8" hidden="false" customHeight="false" outlineLevel="0" collapsed="false">
      <c r="A120" s="27" t="n">
        <v>585455</v>
      </c>
      <c r="B120" s="38"/>
      <c r="C120" s="38" t="n">
        <v>1</v>
      </c>
      <c r="D120" s="28" t="s">
        <v>814</v>
      </c>
      <c r="E120" s="28" t="str">
        <f aca="false">CONCATENATE("Ua",REPT("0",3-(LEN(D120)-FIND("B",D120))),RIGHT(D120,LEN(D120)-FIND("B",D120)))</f>
        <v>Ua043</v>
      </c>
      <c r="F120" s="28" t="s">
        <v>432</v>
      </c>
      <c r="G120" s="27" t="s">
        <v>78</v>
      </c>
      <c r="H120" s="28" t="s">
        <v>78</v>
      </c>
      <c r="I120" s="28" t="s">
        <v>78</v>
      </c>
      <c r="J120" s="27" t="s">
        <v>78</v>
      </c>
      <c r="K120" s="27" t="s">
        <v>403</v>
      </c>
      <c r="L120" s="27" t="s">
        <v>404</v>
      </c>
      <c r="M120" s="27" t="s">
        <v>405</v>
      </c>
      <c r="N120" s="27"/>
      <c r="O120" s="27" t="s">
        <v>81</v>
      </c>
      <c r="P120" s="27"/>
      <c r="Q120" s="28"/>
      <c r="R120" s="31" t="n">
        <v>1964</v>
      </c>
      <c r="S120" s="31" t="n">
        <v>10</v>
      </c>
      <c r="T120" s="31" t="n">
        <v>16</v>
      </c>
      <c r="U120" s="27" t="s">
        <v>447</v>
      </c>
      <c r="V120" s="27" t="s">
        <v>406</v>
      </c>
      <c r="W120" s="27" t="s">
        <v>83</v>
      </c>
      <c r="X120" s="27" t="s">
        <v>482</v>
      </c>
      <c r="Y120" s="27"/>
      <c r="Z120" s="27" t="s">
        <v>815</v>
      </c>
      <c r="AA120" s="27" t="s">
        <v>816</v>
      </c>
      <c r="AB120" s="27"/>
      <c r="AC120" s="27"/>
      <c r="AD120" s="27"/>
      <c r="AE120" s="27" t="s">
        <v>412</v>
      </c>
      <c r="AF120" s="28" t="s">
        <v>817</v>
      </c>
      <c r="AG120" s="28"/>
      <c r="AH120" s="28"/>
      <c r="AI120" s="28"/>
      <c r="AJ120" s="28" t="n">
        <v>0</v>
      </c>
      <c r="AK120" s="27" t="s">
        <v>435</v>
      </c>
      <c r="AL120" s="28"/>
      <c r="AM120" s="28"/>
      <c r="AN120" s="29" t="s">
        <v>427</v>
      </c>
      <c r="AO120" s="28" t="s">
        <v>415</v>
      </c>
      <c r="AP120" s="54" t="n">
        <v>0.005</v>
      </c>
      <c r="AQ120" s="28"/>
      <c r="AR120" s="34" t="n">
        <v>43370</v>
      </c>
      <c r="AS120" s="28" t="n">
        <v>10</v>
      </c>
      <c r="AT120" s="28" t="n">
        <v>4</v>
      </c>
      <c r="AU120" s="28" t="n">
        <f aca="false">5-AT120</f>
        <v>1</v>
      </c>
      <c r="AV120" s="28"/>
      <c r="AW120" s="28" t="s">
        <v>95</v>
      </c>
      <c r="AX120" s="28" t="s">
        <v>96</v>
      </c>
      <c r="AY120" s="28" t="n">
        <f aca="false">45-2.5-20</f>
        <v>22.5</v>
      </c>
      <c r="AZ120" s="28" t="n">
        <v>45</v>
      </c>
      <c r="BA120" s="28" t="n">
        <f aca="false">1430/1000</f>
        <v>1.43</v>
      </c>
      <c r="BB120" s="45" t="n">
        <f aca="false">BA120*45/AT120</f>
        <v>16.0875</v>
      </c>
      <c r="BC120" s="28" t="n">
        <v>82</v>
      </c>
      <c r="BD120" s="34" t="n">
        <v>43425</v>
      </c>
      <c r="BE120" s="28" t="n">
        <v>8</v>
      </c>
      <c r="BF120" s="28" t="n">
        <v>20</v>
      </c>
      <c r="BG120" s="35" t="n">
        <v>78590965.8830391</v>
      </c>
      <c r="BH120" s="28" t="s">
        <v>254</v>
      </c>
      <c r="BI120" s="28" t="s">
        <v>141</v>
      </c>
      <c r="BJ120" s="28" t="s">
        <v>169</v>
      </c>
      <c r="BK120" s="34" t="n">
        <v>43440</v>
      </c>
      <c r="BL120" s="28" t="n">
        <v>3</v>
      </c>
      <c r="BM120" s="28" t="n">
        <v>18</v>
      </c>
      <c r="BN120" s="28" t="n">
        <v>10</v>
      </c>
      <c r="BO120" s="28" t="n">
        <v>15</v>
      </c>
      <c r="BP120" s="28" t="s">
        <v>100</v>
      </c>
      <c r="BQ120" s="28" t="s">
        <v>192</v>
      </c>
      <c r="BR120" s="28" t="s">
        <v>240</v>
      </c>
      <c r="BS120" s="28" t="s">
        <v>208</v>
      </c>
      <c r="BT120" s="28" t="str">
        <f aca="false">CONCATENATE(BH120,"_",BQ120)</f>
        <v>8-1_6-6</v>
      </c>
      <c r="BU120" s="35" t="n">
        <v>55662029693.7964</v>
      </c>
      <c r="BV120" s="27" t="s">
        <v>104</v>
      </c>
      <c r="BW120" s="35" t="n">
        <v>83493044540.6946</v>
      </c>
      <c r="BX120" s="28"/>
    </row>
    <row r="121" customFormat="false" ht="13.8" hidden="false" customHeight="false" outlineLevel="0" collapsed="false">
      <c r="A121" s="27" t="n">
        <v>775051</v>
      </c>
      <c r="B121" s="38"/>
      <c r="C121" s="38" t="n">
        <v>1</v>
      </c>
      <c r="D121" s="28" t="s">
        <v>818</v>
      </c>
      <c r="E121" s="28" t="str">
        <f aca="false">CONCATENATE("Ua",REPT("0",3-(LEN(D121)-FIND("B",D121))),RIGHT(D121,LEN(D121)-FIND("B",D121)))</f>
        <v>Ua044</v>
      </c>
      <c r="F121" s="28" t="s">
        <v>432</v>
      </c>
      <c r="G121" s="27" t="s">
        <v>78</v>
      </c>
      <c r="H121" s="28" t="s">
        <v>78</v>
      </c>
      <c r="I121" s="28" t="s">
        <v>78</v>
      </c>
      <c r="J121" s="27" t="s">
        <v>78</v>
      </c>
      <c r="K121" s="27" t="s">
        <v>403</v>
      </c>
      <c r="L121" s="27" t="s">
        <v>404</v>
      </c>
      <c r="M121" s="27" t="s">
        <v>405</v>
      </c>
      <c r="N121" s="27"/>
      <c r="O121" s="27" t="s">
        <v>81</v>
      </c>
      <c r="P121" s="27"/>
      <c r="Q121" s="28"/>
      <c r="R121" s="31" t="n">
        <v>1977</v>
      </c>
      <c r="S121" s="31" t="n">
        <v>8</v>
      </c>
      <c r="T121" s="31" t="n">
        <v>12</v>
      </c>
      <c r="U121" s="27" t="s">
        <v>236</v>
      </c>
      <c r="V121" s="27" t="s">
        <v>438</v>
      </c>
      <c r="W121" s="27" t="s">
        <v>83</v>
      </c>
      <c r="X121" s="27" t="s">
        <v>155</v>
      </c>
      <c r="Y121" s="27" t="s">
        <v>819</v>
      </c>
      <c r="Z121" s="27" t="s">
        <v>820</v>
      </c>
      <c r="AA121" s="27" t="s">
        <v>821</v>
      </c>
      <c r="AB121" s="27" t="s">
        <v>822</v>
      </c>
      <c r="AC121" s="27"/>
      <c r="AD121" s="27"/>
      <c r="AE121" s="27" t="s">
        <v>467</v>
      </c>
      <c r="AF121" s="28"/>
      <c r="AG121" s="28"/>
      <c r="AH121" s="28"/>
      <c r="AI121" s="28"/>
      <c r="AJ121" s="28" t="n">
        <v>0</v>
      </c>
      <c r="AK121" s="27" t="s">
        <v>435</v>
      </c>
      <c r="AL121" s="28"/>
      <c r="AM121" s="28"/>
      <c r="AN121" s="29" t="s">
        <v>469</v>
      </c>
      <c r="AO121" s="28" t="s">
        <v>415</v>
      </c>
      <c r="AP121" s="54" t="n">
        <v>0.002</v>
      </c>
      <c r="AQ121" s="28" t="s">
        <v>823</v>
      </c>
      <c r="AR121" s="34" t="n">
        <v>43370</v>
      </c>
      <c r="AS121" s="28" t="n">
        <v>10</v>
      </c>
      <c r="AT121" s="28" t="n">
        <v>2</v>
      </c>
      <c r="AU121" s="28" t="n">
        <v>0</v>
      </c>
      <c r="AV121" s="28"/>
      <c r="AW121" s="28" t="s">
        <v>95</v>
      </c>
      <c r="AX121" s="28" t="s">
        <v>96</v>
      </c>
      <c r="AY121" s="28" t="n">
        <f aca="false">45-2.5-20</f>
        <v>22.5</v>
      </c>
      <c r="AZ121" s="28" t="n">
        <v>45</v>
      </c>
      <c r="BA121" s="28" t="n">
        <f aca="false">1470/1000</f>
        <v>1.47</v>
      </c>
      <c r="BB121" s="45" t="n">
        <f aca="false">BA121*45/AT121</f>
        <v>33.075</v>
      </c>
      <c r="BC121" s="28" t="n">
        <v>83</v>
      </c>
      <c r="BD121" s="34" t="n">
        <v>43425</v>
      </c>
      <c r="BE121" s="28" t="n">
        <v>8</v>
      </c>
      <c r="BF121" s="28" t="n">
        <v>20</v>
      </c>
      <c r="BG121" s="35" t="n">
        <v>18161671.1810058</v>
      </c>
      <c r="BH121" s="28" t="s">
        <v>418</v>
      </c>
      <c r="BI121" s="28" t="s">
        <v>161</v>
      </c>
      <c r="BJ121" s="28" t="s">
        <v>149</v>
      </c>
      <c r="BK121" s="34" t="n">
        <v>43440</v>
      </c>
      <c r="BL121" s="28" t="n">
        <v>3</v>
      </c>
      <c r="BM121" s="28" t="n">
        <v>18</v>
      </c>
      <c r="BN121" s="28" t="n">
        <v>10</v>
      </c>
      <c r="BO121" s="28" t="n">
        <v>15</v>
      </c>
      <c r="BP121" s="28" t="s">
        <v>100</v>
      </c>
      <c r="BQ121" s="28" t="s">
        <v>192</v>
      </c>
      <c r="BR121" s="28" t="s">
        <v>240</v>
      </c>
      <c r="BS121" s="28" t="s">
        <v>208</v>
      </c>
      <c r="BT121" s="28" t="str">
        <f aca="false">CONCATENATE(BH121,"_",BQ121)</f>
        <v>9-2_6-6</v>
      </c>
      <c r="BU121" s="35" t="n">
        <v>7454099118.7886</v>
      </c>
      <c r="BV121" s="27" t="s">
        <v>104</v>
      </c>
      <c r="BW121" s="35" t="n">
        <v>11181148678.1829</v>
      </c>
      <c r="BX121" s="28"/>
    </row>
    <row r="122" customFormat="false" ht="13.8" hidden="false" customHeight="false" outlineLevel="0" collapsed="false">
      <c r="A122" s="27" t="n">
        <v>775079</v>
      </c>
      <c r="B122" s="38"/>
      <c r="C122" s="38" t="n">
        <v>1</v>
      </c>
      <c r="D122" s="28" t="s">
        <v>824</v>
      </c>
      <c r="E122" s="28" t="str">
        <f aca="false">CONCATENATE("Ua",REPT("0",3-(LEN(D122)-FIND("B",D122))),RIGHT(D122,LEN(D122)-FIND("B",D122)))</f>
        <v>Ua045</v>
      </c>
      <c r="F122" s="28" t="s">
        <v>432</v>
      </c>
      <c r="G122" s="27" t="s">
        <v>78</v>
      </c>
      <c r="H122" s="28" t="s">
        <v>78</v>
      </c>
      <c r="I122" s="28" t="s">
        <v>78</v>
      </c>
      <c r="J122" s="27" t="s">
        <v>78</v>
      </c>
      <c r="K122" s="27" t="s">
        <v>403</v>
      </c>
      <c r="L122" s="27" t="s">
        <v>404</v>
      </c>
      <c r="M122" s="27" t="s">
        <v>405</v>
      </c>
      <c r="N122" s="27"/>
      <c r="O122" s="27" t="s">
        <v>81</v>
      </c>
      <c r="P122" s="27"/>
      <c r="Q122" s="28"/>
      <c r="R122" s="31" t="n">
        <v>1977</v>
      </c>
      <c r="S122" s="31" t="n">
        <v>10</v>
      </c>
      <c r="T122" s="31" t="n">
        <v>15</v>
      </c>
      <c r="U122" s="27" t="s">
        <v>82</v>
      </c>
      <c r="V122" s="27" t="s">
        <v>406</v>
      </c>
      <c r="W122" s="27" t="s">
        <v>83</v>
      </c>
      <c r="X122" s="27" t="s">
        <v>560</v>
      </c>
      <c r="Y122" s="27" t="s">
        <v>423</v>
      </c>
      <c r="Z122" s="27" t="s">
        <v>825</v>
      </c>
      <c r="AA122" s="27" t="s">
        <v>826</v>
      </c>
      <c r="AB122" s="27" t="s">
        <v>563</v>
      </c>
      <c r="AC122" s="27"/>
      <c r="AD122" s="27"/>
      <c r="AE122" s="27" t="s">
        <v>467</v>
      </c>
      <c r="AF122" s="28"/>
      <c r="AG122" s="28"/>
      <c r="AH122" s="28"/>
      <c r="AI122" s="28"/>
      <c r="AJ122" s="28" t="n">
        <v>0</v>
      </c>
      <c r="AK122" s="27" t="s">
        <v>435</v>
      </c>
      <c r="AL122" s="28"/>
      <c r="AM122" s="28"/>
      <c r="AN122" s="29" t="s">
        <v>469</v>
      </c>
      <c r="AO122" s="28" t="s">
        <v>415</v>
      </c>
      <c r="AP122" s="54" t="n">
        <v>0.001</v>
      </c>
      <c r="AQ122" s="28" t="s">
        <v>827</v>
      </c>
      <c r="AR122" s="34" t="n">
        <v>43376</v>
      </c>
      <c r="AS122" s="28" t="n">
        <v>11</v>
      </c>
      <c r="AT122" s="28" t="n">
        <v>1</v>
      </c>
      <c r="AU122" s="28" t="n">
        <v>0</v>
      </c>
      <c r="AV122" s="28"/>
      <c r="AW122" s="28" t="s">
        <v>95</v>
      </c>
      <c r="AX122" s="28" t="s">
        <v>96</v>
      </c>
      <c r="AY122" s="28" t="n">
        <f aca="false">45-2.5-20</f>
        <v>22.5</v>
      </c>
      <c r="AZ122" s="28" t="n">
        <v>45</v>
      </c>
      <c r="BA122" s="28" t="n">
        <f aca="false">221/1000</f>
        <v>0.221</v>
      </c>
      <c r="BB122" s="45" t="n">
        <f aca="false">BA122*45/AT122</f>
        <v>9.945</v>
      </c>
      <c r="BC122" s="28" t="n">
        <v>88</v>
      </c>
      <c r="BD122" s="34" t="n">
        <v>43425</v>
      </c>
      <c r="BE122" s="28" t="n">
        <v>8</v>
      </c>
      <c r="BF122" s="28" t="n">
        <v>20</v>
      </c>
      <c r="BG122" s="35" t="n">
        <v>6935891.59675509</v>
      </c>
      <c r="BH122" s="28" t="s">
        <v>828</v>
      </c>
      <c r="BI122" s="28" t="s">
        <v>175</v>
      </c>
      <c r="BJ122" s="28" t="s">
        <v>118</v>
      </c>
      <c r="BK122" s="34" t="n">
        <v>43440</v>
      </c>
      <c r="BL122" s="28" t="n">
        <v>3</v>
      </c>
      <c r="BM122" s="28" t="n">
        <v>18</v>
      </c>
      <c r="BN122" s="28" t="n">
        <v>10</v>
      </c>
      <c r="BO122" s="28" t="n">
        <v>15</v>
      </c>
      <c r="BP122" s="28" t="s">
        <v>100</v>
      </c>
      <c r="BQ122" s="28" t="s">
        <v>192</v>
      </c>
      <c r="BR122" s="28" t="s">
        <v>240</v>
      </c>
      <c r="BS122" s="28" t="s">
        <v>208</v>
      </c>
      <c r="BT122" s="28" t="str">
        <f aca="false">CONCATENATE(BH122,"_",BQ122)</f>
        <v>14-7_6-6</v>
      </c>
      <c r="BU122" s="35" t="n">
        <v>3661624323.85422</v>
      </c>
      <c r="BV122" s="27" t="s">
        <v>104</v>
      </c>
      <c r="BW122" s="35" t="n">
        <v>5492436485.78134</v>
      </c>
      <c r="BX122" s="28"/>
    </row>
    <row r="123" customFormat="false" ht="13.8" hidden="false" customHeight="false" outlineLevel="0" collapsed="false">
      <c r="A123" s="27" t="n">
        <v>580010</v>
      </c>
      <c r="B123" s="27"/>
      <c r="C123" s="27" t="n">
        <v>1</v>
      </c>
      <c r="D123" s="28" t="s">
        <v>829</v>
      </c>
      <c r="E123" s="28" t="str">
        <f aca="false">CONCATENATE("Ua",REPT("0",3-(LEN(D123)-FIND("B",D123))),RIGHT(D123,LEN(D123)-FIND("B",D123)))</f>
        <v>Ua046</v>
      </c>
      <c r="F123" s="28" t="s">
        <v>432</v>
      </c>
      <c r="G123" s="27" t="s">
        <v>78</v>
      </c>
      <c r="H123" s="28" t="s">
        <v>78</v>
      </c>
      <c r="I123" s="28" t="s">
        <v>78</v>
      </c>
      <c r="J123" s="27" t="s">
        <v>78</v>
      </c>
      <c r="K123" s="27" t="s">
        <v>403</v>
      </c>
      <c r="L123" s="27" t="s">
        <v>404</v>
      </c>
      <c r="M123" s="27" t="s">
        <v>405</v>
      </c>
      <c r="N123" s="27"/>
      <c r="O123" s="27" t="s">
        <v>81</v>
      </c>
      <c r="P123" s="27"/>
      <c r="Q123" s="28"/>
      <c r="R123" s="31" t="n">
        <v>1940</v>
      </c>
      <c r="S123" s="31" t="n">
        <v>5</v>
      </c>
      <c r="T123" s="31" t="n">
        <v>5</v>
      </c>
      <c r="U123" s="27"/>
      <c r="V123" s="27" t="s">
        <v>406</v>
      </c>
      <c r="W123" s="27" t="s">
        <v>83</v>
      </c>
      <c r="X123" s="27" t="s">
        <v>544</v>
      </c>
      <c r="Y123" s="27"/>
      <c r="Z123" s="27" t="s">
        <v>830</v>
      </c>
      <c r="AA123" s="27" t="s">
        <v>831</v>
      </c>
      <c r="AB123" s="27" t="s">
        <v>832</v>
      </c>
      <c r="AC123" s="27"/>
      <c r="AD123" s="27"/>
      <c r="AE123" s="27" t="s">
        <v>467</v>
      </c>
      <c r="AF123" s="28" t="s">
        <v>833</v>
      </c>
      <c r="AG123" s="28"/>
      <c r="AH123" s="28"/>
      <c r="AI123" s="28" t="s">
        <v>834</v>
      </c>
      <c r="AJ123" s="28" t="n">
        <v>0</v>
      </c>
      <c r="AK123" s="27" t="s">
        <v>435</v>
      </c>
      <c r="AL123" s="28"/>
      <c r="AM123" s="28"/>
      <c r="AN123" s="29" t="s">
        <v>427</v>
      </c>
      <c r="AO123" s="28" t="s">
        <v>415</v>
      </c>
      <c r="AP123" s="54" t="n">
        <v>0.005</v>
      </c>
      <c r="AQ123" s="28"/>
      <c r="AR123" s="34" t="n">
        <v>43376</v>
      </c>
      <c r="AS123" s="28" t="n">
        <v>11</v>
      </c>
      <c r="AT123" s="28" t="n">
        <v>7</v>
      </c>
      <c r="AU123" s="28" t="n">
        <v>0</v>
      </c>
      <c r="AV123" s="28"/>
      <c r="AW123" s="28" t="s">
        <v>95</v>
      </c>
      <c r="AX123" s="28" t="s">
        <v>96</v>
      </c>
      <c r="AY123" s="28" t="n">
        <f aca="false">45-2.5-20</f>
        <v>22.5</v>
      </c>
      <c r="AZ123" s="28" t="n">
        <v>45</v>
      </c>
      <c r="BA123" s="28" t="n">
        <f aca="false">13600/1000</f>
        <v>13.6</v>
      </c>
      <c r="BB123" s="45" t="n">
        <f aca="false">BA123*45/AT123</f>
        <v>87.4285714285714</v>
      </c>
      <c r="BC123" s="28" t="n">
        <v>89</v>
      </c>
      <c r="BD123" s="34" t="n">
        <v>43425</v>
      </c>
      <c r="BE123" s="28" t="n">
        <v>8</v>
      </c>
      <c r="BF123" s="28" t="n">
        <v>20</v>
      </c>
      <c r="BG123" s="35" t="n">
        <v>6478589.1421343</v>
      </c>
      <c r="BH123" s="28" t="s">
        <v>835</v>
      </c>
      <c r="BI123" s="28" t="s">
        <v>99</v>
      </c>
      <c r="BJ123" s="28" t="s">
        <v>141</v>
      </c>
      <c r="BK123" s="34" t="n">
        <v>43440</v>
      </c>
      <c r="BL123" s="28" t="n">
        <v>3</v>
      </c>
      <c r="BM123" s="28" t="n">
        <v>18</v>
      </c>
      <c r="BN123" s="28" t="n">
        <v>10</v>
      </c>
      <c r="BO123" s="28" t="n">
        <v>15</v>
      </c>
      <c r="BP123" s="28" t="s">
        <v>100</v>
      </c>
      <c r="BQ123" s="28" t="s">
        <v>192</v>
      </c>
      <c r="BR123" s="28" t="s">
        <v>240</v>
      </c>
      <c r="BS123" s="28" t="s">
        <v>208</v>
      </c>
      <c r="BT123" s="28" t="str">
        <f aca="false">CONCATENATE(BH123,"_",BQ123)</f>
        <v>15-8_6-6</v>
      </c>
      <c r="BU123" s="35" t="n">
        <v>798905659.634613</v>
      </c>
      <c r="BV123" s="27" t="s">
        <v>104</v>
      </c>
      <c r="BW123" s="35" t="n">
        <v>1198358489.45192</v>
      </c>
      <c r="BX123" s="28"/>
    </row>
    <row r="124" customFormat="false" ht="13.8" hidden="false" customHeight="false" outlineLevel="0" collapsed="false">
      <c r="A124" s="27" t="n">
        <v>587466</v>
      </c>
      <c r="B124" s="38" t="s">
        <v>580</v>
      </c>
      <c r="C124" s="38" t="n">
        <v>2</v>
      </c>
      <c r="D124" s="28" t="s">
        <v>836</v>
      </c>
      <c r="E124" s="28" t="str">
        <f aca="false">CONCATENATE("Ua",REPT("0",3-(LEN(D124)-FIND("B",D124))),RIGHT(D124,LEN(D124)-FIND("B",D124)))</f>
        <v>Ua050</v>
      </c>
      <c r="F124" s="28" t="s">
        <v>432</v>
      </c>
      <c r="G124" s="27" t="s">
        <v>78</v>
      </c>
      <c r="H124" s="28" t="s">
        <v>78</v>
      </c>
      <c r="I124" s="28" t="s">
        <v>78</v>
      </c>
      <c r="J124" s="27" t="s">
        <v>78</v>
      </c>
      <c r="K124" s="27" t="s">
        <v>403</v>
      </c>
      <c r="L124" s="27" t="s">
        <v>404</v>
      </c>
      <c r="M124" s="27" t="s">
        <v>405</v>
      </c>
      <c r="N124" s="27"/>
      <c r="O124" s="27" t="s">
        <v>81</v>
      </c>
      <c r="P124" s="27"/>
      <c r="Q124" s="28"/>
      <c r="R124" s="31" t="n">
        <v>1962</v>
      </c>
      <c r="S124" s="31" t="n">
        <v>9</v>
      </c>
      <c r="T124" s="31" t="n">
        <v>2</v>
      </c>
      <c r="U124" s="27" t="s">
        <v>447</v>
      </c>
      <c r="V124" s="27" t="s">
        <v>406</v>
      </c>
      <c r="W124" s="27" t="s">
        <v>83</v>
      </c>
      <c r="X124" s="27" t="s">
        <v>422</v>
      </c>
      <c r="Y124" s="27"/>
      <c r="Z124" s="27" t="s">
        <v>837</v>
      </c>
      <c r="AA124" s="27" t="s">
        <v>837</v>
      </c>
      <c r="AB124" s="27" t="s">
        <v>838</v>
      </c>
      <c r="AC124" s="27"/>
      <c r="AD124" s="27"/>
      <c r="AE124" s="27" t="s">
        <v>467</v>
      </c>
      <c r="AF124" s="28" t="s">
        <v>839</v>
      </c>
      <c r="AG124" s="28"/>
      <c r="AH124" s="28"/>
      <c r="AI124" s="28"/>
      <c r="AJ124" s="28" t="n">
        <v>0</v>
      </c>
      <c r="AK124" s="27" t="s">
        <v>435</v>
      </c>
      <c r="AL124" s="28"/>
      <c r="AM124" s="28"/>
      <c r="AN124" s="29" t="s">
        <v>427</v>
      </c>
      <c r="AO124" s="28" t="s">
        <v>415</v>
      </c>
      <c r="AP124" s="54" t="n">
        <v>0.013</v>
      </c>
      <c r="AQ124" s="28" t="s">
        <v>840</v>
      </c>
      <c r="AR124" s="34" t="n">
        <v>43376</v>
      </c>
      <c r="AS124" s="28" t="n">
        <v>11</v>
      </c>
      <c r="AT124" s="28" t="n">
        <v>4</v>
      </c>
      <c r="AU124" s="28" t="n">
        <f aca="false">13-AT124</f>
        <v>9</v>
      </c>
      <c r="AV124" s="28"/>
      <c r="AW124" s="28" t="s">
        <v>95</v>
      </c>
      <c r="AX124" s="28" t="s">
        <v>96</v>
      </c>
      <c r="AY124" s="28" t="n">
        <f aca="false">45-2.5-20</f>
        <v>22.5</v>
      </c>
      <c r="AZ124" s="28" t="n">
        <v>45</v>
      </c>
      <c r="BA124" s="28" t="n">
        <f aca="false">5690/1000</f>
        <v>5.69</v>
      </c>
      <c r="BB124" s="45" t="n">
        <f aca="false">BA124*45/AT124</f>
        <v>64.0125</v>
      </c>
      <c r="BC124" s="28" t="n">
        <v>93</v>
      </c>
      <c r="BD124" s="34" t="n">
        <v>43425</v>
      </c>
      <c r="BE124" s="28" t="n">
        <v>8</v>
      </c>
      <c r="BF124" s="28" t="n">
        <v>20</v>
      </c>
      <c r="BG124" s="35" t="n">
        <v>271506675.208468</v>
      </c>
      <c r="BH124" s="28" t="s">
        <v>841</v>
      </c>
      <c r="BI124" s="28" t="s">
        <v>168</v>
      </c>
      <c r="BJ124" s="28" t="s">
        <v>98</v>
      </c>
      <c r="BK124" s="34" t="n">
        <v>43440</v>
      </c>
      <c r="BL124" s="28" t="n">
        <v>3</v>
      </c>
      <c r="BM124" s="28" t="n">
        <v>18</v>
      </c>
      <c r="BN124" s="28" t="n">
        <v>10</v>
      </c>
      <c r="BO124" s="28" t="n">
        <v>15</v>
      </c>
      <c r="BP124" s="28" t="s">
        <v>100</v>
      </c>
      <c r="BQ124" s="28" t="s">
        <v>192</v>
      </c>
      <c r="BR124" s="28" t="s">
        <v>240</v>
      </c>
      <c r="BS124" s="28" t="s">
        <v>208</v>
      </c>
      <c r="BT124" s="28" t="str">
        <f aca="false">CONCATENATE(BH124,"_",BQ124)</f>
        <v>4-12_6-6</v>
      </c>
      <c r="BU124" s="35" t="n">
        <v>18125787620.1939</v>
      </c>
      <c r="BV124" s="27" t="s">
        <v>104</v>
      </c>
      <c r="BW124" s="35" t="n">
        <v>27188681430.2909</v>
      </c>
      <c r="BX124" s="28"/>
    </row>
    <row r="125" customFormat="false" ht="13.8" hidden="false" customHeight="false" outlineLevel="0" collapsed="false">
      <c r="A125" s="27" t="n">
        <v>583107</v>
      </c>
      <c r="B125" s="27"/>
      <c r="C125" s="27" t="n">
        <v>1</v>
      </c>
      <c r="D125" s="28" t="s">
        <v>842</v>
      </c>
      <c r="E125" s="28" t="str">
        <f aca="false">CONCATENATE("Ua",REPT("0",3-(LEN(D125)-FIND("B",D125))),RIGHT(D125,LEN(D125)-FIND("B",D125)))</f>
        <v>Ua052</v>
      </c>
      <c r="F125" s="28" t="s">
        <v>432</v>
      </c>
      <c r="G125" s="27" t="s">
        <v>78</v>
      </c>
      <c r="H125" s="28" t="s">
        <v>78</v>
      </c>
      <c r="I125" s="28" t="s">
        <v>78</v>
      </c>
      <c r="J125" s="27" t="s">
        <v>78</v>
      </c>
      <c r="K125" s="27" t="s">
        <v>403</v>
      </c>
      <c r="L125" s="27" t="s">
        <v>404</v>
      </c>
      <c r="M125" s="27" t="s">
        <v>405</v>
      </c>
      <c r="N125" s="27"/>
      <c r="O125" s="27" t="s">
        <v>81</v>
      </c>
      <c r="P125" s="27"/>
      <c r="Q125" s="28"/>
      <c r="R125" s="31" t="n">
        <v>1864</v>
      </c>
      <c r="S125" s="31"/>
      <c r="T125" s="31"/>
      <c r="U125" s="27" t="s">
        <v>447</v>
      </c>
      <c r="V125" s="27" t="s">
        <v>406</v>
      </c>
      <c r="W125" s="27" t="s">
        <v>83</v>
      </c>
      <c r="X125" s="27" t="s">
        <v>456</v>
      </c>
      <c r="Y125" s="27"/>
      <c r="Z125" s="27" t="s">
        <v>456</v>
      </c>
      <c r="AA125" s="27" t="s">
        <v>456</v>
      </c>
      <c r="AB125" s="27" t="s">
        <v>458</v>
      </c>
      <c r="AC125" s="27"/>
      <c r="AD125" s="27"/>
      <c r="AE125" s="27" t="s">
        <v>412</v>
      </c>
      <c r="AF125" s="28"/>
      <c r="AG125" s="28"/>
      <c r="AH125" s="28"/>
      <c r="AI125" s="28" t="s">
        <v>843</v>
      </c>
      <c r="AJ125" s="28" t="n">
        <v>0</v>
      </c>
      <c r="AK125" s="27" t="s">
        <v>435</v>
      </c>
      <c r="AL125" s="28"/>
      <c r="AM125" s="28"/>
      <c r="AN125" s="29" t="s">
        <v>427</v>
      </c>
      <c r="AO125" s="28" t="s">
        <v>415</v>
      </c>
      <c r="AP125" s="54" t="s">
        <v>147</v>
      </c>
      <c r="AQ125" s="28" t="s">
        <v>844</v>
      </c>
      <c r="AR125" s="34" t="n">
        <v>43376</v>
      </c>
      <c r="AS125" s="28" t="n">
        <v>11</v>
      </c>
      <c r="AT125" s="28" t="n">
        <v>1</v>
      </c>
      <c r="AU125" s="28" t="n">
        <v>0</v>
      </c>
      <c r="AV125" s="52"/>
      <c r="AW125" s="28" t="s">
        <v>95</v>
      </c>
      <c r="AX125" s="28" t="s">
        <v>96</v>
      </c>
      <c r="AY125" s="28" t="n">
        <f aca="false">45-2.5-20</f>
        <v>22.5</v>
      </c>
      <c r="AZ125" s="28" t="n">
        <v>45</v>
      </c>
      <c r="BA125" s="28" t="n">
        <f aca="false">663/1000</f>
        <v>0.663</v>
      </c>
      <c r="BB125" s="45" t="n">
        <f aca="false">BA125*45/AT125</f>
        <v>29.835</v>
      </c>
      <c r="BC125" s="28" t="n">
        <v>95</v>
      </c>
      <c r="BD125" s="34" t="n">
        <v>43425</v>
      </c>
      <c r="BE125" s="28" t="n">
        <v>8</v>
      </c>
      <c r="BF125" s="28" t="n">
        <v>20</v>
      </c>
      <c r="BG125" s="35" t="n">
        <v>47642322.2189256</v>
      </c>
      <c r="BH125" s="28" t="s">
        <v>845</v>
      </c>
      <c r="BI125" s="28" t="s">
        <v>162</v>
      </c>
      <c r="BJ125" s="28" t="s">
        <v>175</v>
      </c>
      <c r="BK125" s="34" t="n">
        <v>43440</v>
      </c>
      <c r="BL125" s="28" t="n">
        <v>3</v>
      </c>
      <c r="BM125" s="28" t="n">
        <v>18</v>
      </c>
      <c r="BN125" s="28" t="n">
        <v>10</v>
      </c>
      <c r="BO125" s="28" t="n">
        <v>15</v>
      </c>
      <c r="BP125" s="28" t="s">
        <v>100</v>
      </c>
      <c r="BQ125" s="28" t="s">
        <v>192</v>
      </c>
      <c r="BR125" s="28" t="s">
        <v>240</v>
      </c>
      <c r="BS125" s="28" t="s">
        <v>208</v>
      </c>
      <c r="BT125" s="28" t="str">
        <f aca="false">CONCATENATE(BH125,"_",BQ125)</f>
        <v>6-14_6-6</v>
      </c>
      <c r="BU125" s="35" t="n">
        <v>21642773620.0014</v>
      </c>
      <c r="BV125" s="27" t="s">
        <v>104</v>
      </c>
      <c r="BW125" s="35" t="n">
        <v>32464160430.0022</v>
      </c>
      <c r="BX125" s="28"/>
    </row>
    <row r="126" customFormat="false" ht="13.8" hidden="false" customHeight="false" outlineLevel="0" collapsed="false">
      <c r="A126" s="27" t="n">
        <v>775085</v>
      </c>
      <c r="B126" s="38"/>
      <c r="C126" s="38" t="n">
        <v>1</v>
      </c>
      <c r="D126" s="28" t="s">
        <v>846</v>
      </c>
      <c r="E126" s="28" t="str">
        <f aca="false">CONCATENATE("Ua",REPT("0",3-(LEN(D126)-FIND("B",D126))),RIGHT(D126,LEN(D126)-FIND("B",D126)))</f>
        <v>Ua088</v>
      </c>
      <c r="F126" s="28" t="s">
        <v>432</v>
      </c>
      <c r="G126" s="27" t="s">
        <v>78</v>
      </c>
      <c r="H126" s="28" t="s">
        <v>78</v>
      </c>
      <c r="I126" s="28" t="s">
        <v>78</v>
      </c>
      <c r="J126" s="27" t="s">
        <v>78</v>
      </c>
      <c r="K126" s="27" t="s">
        <v>403</v>
      </c>
      <c r="L126" s="27" t="s">
        <v>404</v>
      </c>
      <c r="M126" s="27" t="s">
        <v>405</v>
      </c>
      <c r="N126" s="27"/>
      <c r="O126" s="27" t="s">
        <v>81</v>
      </c>
      <c r="P126" s="27"/>
      <c r="Q126" s="28"/>
      <c r="R126" s="31" t="n">
        <v>1977</v>
      </c>
      <c r="S126" s="31" t="n">
        <v>9</v>
      </c>
      <c r="T126" s="31" t="n">
        <v>23</v>
      </c>
      <c r="U126" s="27" t="s">
        <v>447</v>
      </c>
      <c r="V126" s="27" t="s">
        <v>406</v>
      </c>
      <c r="W126" s="27" t="s">
        <v>83</v>
      </c>
      <c r="X126" s="27" t="s">
        <v>456</v>
      </c>
      <c r="Y126" s="27" t="s">
        <v>847</v>
      </c>
      <c r="Z126" s="27" t="s">
        <v>848</v>
      </c>
      <c r="AA126" s="27" t="s">
        <v>849</v>
      </c>
      <c r="AB126" s="27" t="s">
        <v>850</v>
      </c>
      <c r="AC126" s="27"/>
      <c r="AD126" s="27"/>
      <c r="AE126" s="27" t="s">
        <v>500</v>
      </c>
      <c r="AF126" s="28"/>
      <c r="AG126" s="28"/>
      <c r="AH126" s="28"/>
      <c r="AI126" s="28"/>
      <c r="AJ126" s="28" t="n">
        <v>0</v>
      </c>
      <c r="AK126" s="27" t="s">
        <v>435</v>
      </c>
      <c r="AL126" s="28"/>
      <c r="AM126" s="28"/>
      <c r="AN126" s="29" t="s">
        <v>469</v>
      </c>
      <c r="AO126" s="48" t="s">
        <v>470</v>
      </c>
      <c r="AP126" s="54" t="n">
        <v>0.001</v>
      </c>
      <c r="AQ126" s="28" t="s">
        <v>851</v>
      </c>
      <c r="AR126" s="34" t="n">
        <v>43395</v>
      </c>
      <c r="AS126" s="28" t="n">
        <v>15</v>
      </c>
      <c r="AT126" s="28" t="n">
        <v>1</v>
      </c>
      <c r="AU126" s="28"/>
      <c r="AV126" s="48"/>
      <c r="AW126" s="28" t="s">
        <v>95</v>
      </c>
      <c r="AX126" s="28" t="s">
        <v>96</v>
      </c>
      <c r="AY126" s="28" t="n">
        <f aca="false">45-2.5-20</f>
        <v>22.5</v>
      </c>
      <c r="AZ126" s="28" t="n">
        <v>45</v>
      </c>
      <c r="BA126" s="28" t="n">
        <v>0.084</v>
      </c>
      <c r="BB126" s="33" t="n">
        <f aca="false">BA126*45/AT126</f>
        <v>3.78</v>
      </c>
      <c r="BC126" s="28" t="n">
        <v>98</v>
      </c>
      <c r="BD126" s="34" t="n">
        <v>43425</v>
      </c>
      <c r="BE126" s="28" t="n">
        <v>8</v>
      </c>
      <c r="BF126" s="28" t="n">
        <v>20</v>
      </c>
      <c r="BG126" s="35" t="n">
        <v>701291.036060129</v>
      </c>
      <c r="BH126" s="28" t="s">
        <v>852</v>
      </c>
      <c r="BI126" s="28" t="s">
        <v>142</v>
      </c>
      <c r="BJ126" s="28" t="s">
        <v>149</v>
      </c>
      <c r="BK126" s="34" t="n">
        <v>43440</v>
      </c>
      <c r="BL126" s="28" t="n">
        <v>3</v>
      </c>
      <c r="BM126" s="28" t="n">
        <v>18</v>
      </c>
      <c r="BN126" s="28" t="n">
        <v>10</v>
      </c>
      <c r="BO126" s="28" t="n">
        <v>15</v>
      </c>
      <c r="BP126" s="28" t="s">
        <v>100</v>
      </c>
      <c r="BQ126" s="28" t="s">
        <v>192</v>
      </c>
      <c r="BR126" s="28" t="s">
        <v>240</v>
      </c>
      <c r="BS126" s="28" t="s">
        <v>208</v>
      </c>
      <c r="BT126" s="28" t="str">
        <f aca="false">CONCATENATE(BH126,"_",BQ126)</f>
        <v>10-2_6-6</v>
      </c>
      <c r="BU126" s="35" t="n">
        <v>395529287.40159</v>
      </c>
      <c r="BV126" s="27" t="s">
        <v>104</v>
      </c>
      <c r="BW126" s="35" t="n">
        <v>593293931.102384</v>
      </c>
      <c r="BX126" s="28"/>
    </row>
    <row r="127" customFormat="false" ht="13.8" hidden="false" customHeight="false" outlineLevel="0" collapsed="false">
      <c r="A127" s="27" t="n">
        <v>583084</v>
      </c>
      <c r="B127" s="27"/>
      <c r="C127" s="27" t="n">
        <v>1</v>
      </c>
      <c r="D127" s="28" t="s">
        <v>853</v>
      </c>
      <c r="E127" s="28" t="str">
        <f aca="false">CONCATENATE("Ua",REPT("0",3-(LEN(D127)-FIND("B",D127))),RIGHT(D127,LEN(D127)-FIND("B",D127)))</f>
        <v>Ua094</v>
      </c>
      <c r="F127" s="28" t="s">
        <v>432</v>
      </c>
      <c r="G127" s="27" t="s">
        <v>78</v>
      </c>
      <c r="H127" s="28" t="s">
        <v>78</v>
      </c>
      <c r="I127" s="28" t="s">
        <v>78</v>
      </c>
      <c r="J127" s="27" t="s">
        <v>78</v>
      </c>
      <c r="K127" s="27" t="s">
        <v>403</v>
      </c>
      <c r="L127" s="27" t="s">
        <v>404</v>
      </c>
      <c r="M127" s="27" t="s">
        <v>405</v>
      </c>
      <c r="N127" s="27"/>
      <c r="O127" s="27" t="s">
        <v>81</v>
      </c>
      <c r="P127" s="27"/>
      <c r="Q127" s="28"/>
      <c r="R127" s="31"/>
      <c r="S127" s="31"/>
      <c r="T127" s="31"/>
      <c r="U127" s="27" t="s">
        <v>236</v>
      </c>
      <c r="V127" s="27" t="s">
        <v>406</v>
      </c>
      <c r="W127" s="27" t="s">
        <v>83</v>
      </c>
      <c r="X127" s="27" t="s">
        <v>456</v>
      </c>
      <c r="Y127" s="27" t="s">
        <v>854</v>
      </c>
      <c r="Z127" s="27" t="s">
        <v>855</v>
      </c>
      <c r="AA127" s="27" t="s">
        <v>856</v>
      </c>
      <c r="AB127" s="27" t="s">
        <v>458</v>
      </c>
      <c r="AC127" s="27"/>
      <c r="AD127" s="27"/>
      <c r="AE127" s="27" t="s">
        <v>412</v>
      </c>
      <c r="AF127" s="28" t="s">
        <v>857</v>
      </c>
      <c r="AG127" s="28"/>
      <c r="AH127" s="27" t="s">
        <v>78</v>
      </c>
      <c r="AI127" s="28"/>
      <c r="AJ127" s="28" t="n">
        <v>1</v>
      </c>
      <c r="AK127" s="27" t="s">
        <v>501</v>
      </c>
      <c r="AL127" s="28"/>
      <c r="AM127" s="28"/>
      <c r="AN127" s="29" t="s">
        <v>427</v>
      </c>
      <c r="AO127" s="28" t="s">
        <v>858</v>
      </c>
      <c r="AP127" s="54" t="n">
        <v>0.011</v>
      </c>
      <c r="AQ127" s="28" t="s">
        <v>859</v>
      </c>
      <c r="AR127" s="34" t="n">
        <v>43395</v>
      </c>
      <c r="AS127" s="28" t="n">
        <v>15</v>
      </c>
      <c r="AT127" s="28" t="n">
        <v>5</v>
      </c>
      <c r="AU127" s="28"/>
      <c r="AV127" s="48"/>
      <c r="AW127" s="28" t="s">
        <v>95</v>
      </c>
      <c r="AX127" s="28" t="s">
        <v>96</v>
      </c>
      <c r="AY127" s="28" t="n">
        <f aca="false">45-2.5-20</f>
        <v>22.5</v>
      </c>
      <c r="AZ127" s="28" t="n">
        <v>45</v>
      </c>
      <c r="BA127" s="28" t="n">
        <v>1.82</v>
      </c>
      <c r="BB127" s="33" t="n">
        <f aca="false">BA127*45/AT127</f>
        <v>16.38</v>
      </c>
      <c r="BC127" s="28" t="n">
        <v>101</v>
      </c>
      <c r="BD127" s="34" t="n">
        <v>43425</v>
      </c>
      <c r="BE127" s="28" t="n">
        <v>8</v>
      </c>
      <c r="BF127" s="28" t="n">
        <v>20</v>
      </c>
      <c r="BG127" s="35" t="n">
        <v>46456785.3876445</v>
      </c>
      <c r="BH127" s="28" t="s">
        <v>860</v>
      </c>
      <c r="BI127" s="28" t="s">
        <v>134</v>
      </c>
      <c r="BJ127" s="28" t="s">
        <v>172</v>
      </c>
      <c r="BK127" s="34" t="n">
        <v>43440</v>
      </c>
      <c r="BL127" s="28" t="n">
        <v>3</v>
      </c>
      <c r="BM127" s="28" t="n">
        <v>18</v>
      </c>
      <c r="BN127" s="28" t="n">
        <v>10</v>
      </c>
      <c r="BO127" s="28" t="n">
        <v>15</v>
      </c>
      <c r="BP127" s="28" t="s">
        <v>100</v>
      </c>
      <c r="BQ127" s="28" t="s">
        <v>192</v>
      </c>
      <c r="BR127" s="28" t="s">
        <v>240</v>
      </c>
      <c r="BS127" s="28" t="s">
        <v>208</v>
      </c>
      <c r="BT127" s="28" t="str">
        <f aca="false">CONCATENATE(BH127,"_",BQ127)</f>
        <v>13-5_6-6</v>
      </c>
      <c r="BU127" s="35" t="n">
        <v>33231161787.0033</v>
      </c>
      <c r="BV127" s="27" t="s">
        <v>104</v>
      </c>
      <c r="BW127" s="35" t="n">
        <v>49846742680.505</v>
      </c>
      <c r="BX127" s="28"/>
    </row>
    <row r="128" customFormat="false" ht="13.8" hidden="false" customHeight="false" outlineLevel="0" collapsed="false">
      <c r="A128" s="27" t="n">
        <v>580026</v>
      </c>
      <c r="B128" s="27"/>
      <c r="C128" s="27" t="n">
        <v>1</v>
      </c>
      <c r="D128" s="28" t="s">
        <v>861</v>
      </c>
      <c r="E128" s="28" t="str">
        <f aca="false">CONCATENATE("Ua",REPT("0",3-(LEN(D128)-FIND("B",D128))),RIGHT(D128,LEN(D128)-FIND("B",D128)))</f>
        <v>Ua066</v>
      </c>
      <c r="F128" s="28" t="s">
        <v>432</v>
      </c>
      <c r="G128" s="27" t="s">
        <v>78</v>
      </c>
      <c r="H128" s="28" t="s">
        <v>78</v>
      </c>
      <c r="I128" s="28" t="s">
        <v>78</v>
      </c>
      <c r="J128" s="27" t="s">
        <v>78</v>
      </c>
      <c r="K128" s="27" t="s">
        <v>403</v>
      </c>
      <c r="L128" s="27" t="s">
        <v>404</v>
      </c>
      <c r="M128" s="27" t="s">
        <v>405</v>
      </c>
      <c r="N128" s="27"/>
      <c r="O128" s="27" t="s">
        <v>81</v>
      </c>
      <c r="P128" s="27"/>
      <c r="Q128" s="28"/>
      <c r="R128" s="31" t="n">
        <v>1948</v>
      </c>
      <c r="S128" s="31" t="n">
        <v>6</v>
      </c>
      <c r="T128" s="31" t="n">
        <v>13</v>
      </c>
      <c r="U128" s="27" t="s">
        <v>236</v>
      </c>
      <c r="V128" s="27" t="s">
        <v>438</v>
      </c>
      <c r="W128" s="27" t="s">
        <v>83</v>
      </c>
      <c r="X128" s="27" t="s">
        <v>544</v>
      </c>
      <c r="Y128" s="27" t="s">
        <v>545</v>
      </c>
      <c r="Z128" s="27" t="s">
        <v>862</v>
      </c>
      <c r="AA128" s="27" t="s">
        <v>863</v>
      </c>
      <c r="AB128" s="27" t="s">
        <v>864</v>
      </c>
      <c r="AC128" s="27"/>
      <c r="AD128" s="27"/>
      <c r="AE128" s="27" t="s">
        <v>412</v>
      </c>
      <c r="AF128" s="28" t="s">
        <v>865</v>
      </c>
      <c r="AG128" s="28"/>
      <c r="AH128" s="27" t="s">
        <v>78</v>
      </c>
      <c r="AI128" s="28"/>
      <c r="AJ128" s="28" t="n">
        <v>0</v>
      </c>
      <c r="AK128" s="27" t="s">
        <v>435</v>
      </c>
      <c r="AL128" s="28"/>
      <c r="AM128" s="28"/>
      <c r="AN128" s="29" t="s">
        <v>427</v>
      </c>
      <c r="AO128" s="28" t="s">
        <v>858</v>
      </c>
      <c r="AP128" s="54" t="s">
        <v>147</v>
      </c>
      <c r="AQ128" s="28"/>
      <c r="AR128" s="34" t="n">
        <v>43385</v>
      </c>
      <c r="AS128" s="28" t="n">
        <v>13</v>
      </c>
      <c r="AT128" s="28" t="n">
        <v>1</v>
      </c>
      <c r="AU128" s="28" t="n">
        <v>0</v>
      </c>
      <c r="AV128" s="28"/>
      <c r="AW128" s="28" t="s">
        <v>95</v>
      </c>
      <c r="AX128" s="28" t="s">
        <v>96</v>
      </c>
      <c r="AY128" s="28" t="n">
        <f aca="false">45-2.5-20</f>
        <v>22.5</v>
      </c>
      <c r="AZ128" s="28" t="n">
        <v>45</v>
      </c>
      <c r="BA128" s="28" t="n">
        <v>0.748</v>
      </c>
      <c r="BB128" s="33" t="n">
        <f aca="false">BA128*45/AT128</f>
        <v>33.66</v>
      </c>
      <c r="BC128" s="28" t="n">
        <v>115</v>
      </c>
      <c r="BD128" s="34" t="n">
        <v>43426</v>
      </c>
      <c r="BE128" s="28" t="n">
        <v>9</v>
      </c>
      <c r="BF128" s="28" t="n">
        <v>20</v>
      </c>
      <c r="BG128" s="35" t="n">
        <v>15069529.7345401</v>
      </c>
      <c r="BH128" s="56" t="s">
        <v>866</v>
      </c>
      <c r="BI128" s="56" t="s">
        <v>175</v>
      </c>
      <c r="BJ128" s="56" t="s">
        <v>172</v>
      </c>
      <c r="BK128" s="34" t="n">
        <v>43443</v>
      </c>
      <c r="BL128" s="28" t="n">
        <v>4</v>
      </c>
      <c r="BM128" s="28" t="n">
        <v>18</v>
      </c>
      <c r="BN128" s="28" t="n">
        <v>10</v>
      </c>
      <c r="BO128" s="28" t="n">
        <v>15</v>
      </c>
      <c r="BP128" s="28" t="s">
        <v>100</v>
      </c>
      <c r="BQ128" s="28" t="s">
        <v>117</v>
      </c>
      <c r="BR128" s="28" t="s">
        <v>340</v>
      </c>
      <c r="BS128" s="28" t="s">
        <v>280</v>
      </c>
      <c r="BT128" s="28" t="str">
        <f aca="false">CONCATENATE(BH128,"_",BQ128)</f>
        <v>14-5_7-7</v>
      </c>
      <c r="BU128" s="35" t="n">
        <v>4926380897.02473</v>
      </c>
      <c r="BV128" s="27" t="s">
        <v>104</v>
      </c>
      <c r="BW128" s="35" t="n">
        <v>7389571345.5371</v>
      </c>
      <c r="BX128" s="28"/>
    </row>
    <row r="129" customFormat="false" ht="13.8" hidden="false" customHeight="false" outlineLevel="0" collapsed="false">
      <c r="A129" s="27" t="n">
        <v>580044</v>
      </c>
      <c r="B129" s="38"/>
      <c r="C129" s="38" t="n">
        <v>1</v>
      </c>
      <c r="D129" s="28" t="s">
        <v>867</v>
      </c>
      <c r="E129" s="28" t="str">
        <f aca="false">CONCATENATE("Ua",REPT("0",3-(LEN(D129)-FIND("B",D129))),RIGHT(D129,LEN(D129)-FIND("B",D129)))</f>
        <v>Ua068</v>
      </c>
      <c r="F129" s="28" t="s">
        <v>432</v>
      </c>
      <c r="G129" s="27" t="s">
        <v>78</v>
      </c>
      <c r="H129" s="28" t="s">
        <v>78</v>
      </c>
      <c r="I129" s="28" t="s">
        <v>78</v>
      </c>
      <c r="J129" s="27" t="s">
        <v>78</v>
      </c>
      <c r="K129" s="27" t="s">
        <v>403</v>
      </c>
      <c r="L129" s="27" t="s">
        <v>404</v>
      </c>
      <c r="M129" s="27" t="s">
        <v>405</v>
      </c>
      <c r="N129" s="27"/>
      <c r="O129" s="27" t="s">
        <v>81</v>
      </c>
      <c r="P129" s="27"/>
      <c r="Q129" s="28"/>
      <c r="R129" s="31" t="n">
        <v>1960</v>
      </c>
      <c r="S129" s="31" t="n">
        <v>9</v>
      </c>
      <c r="T129" s="31" t="n">
        <v>6</v>
      </c>
      <c r="U129" s="27" t="s">
        <v>236</v>
      </c>
      <c r="V129" s="27" t="s">
        <v>406</v>
      </c>
      <c r="W129" s="27" t="s">
        <v>83</v>
      </c>
      <c r="X129" s="27" t="s">
        <v>482</v>
      </c>
      <c r="Y129" s="27" t="s">
        <v>868</v>
      </c>
      <c r="Z129" s="27" t="s">
        <v>869</v>
      </c>
      <c r="AA129" s="27" t="s">
        <v>870</v>
      </c>
      <c r="AB129" s="27"/>
      <c r="AC129" s="27"/>
      <c r="AD129" s="27"/>
      <c r="AE129" s="27" t="s">
        <v>467</v>
      </c>
      <c r="AF129" s="28" t="s">
        <v>871</v>
      </c>
      <c r="AG129" s="28"/>
      <c r="AH129" s="28"/>
      <c r="AI129" s="28"/>
      <c r="AJ129" s="28" t="n">
        <v>0</v>
      </c>
      <c r="AK129" s="27" t="s">
        <v>435</v>
      </c>
      <c r="AL129" s="28"/>
      <c r="AM129" s="28"/>
      <c r="AN129" s="29" t="s">
        <v>427</v>
      </c>
      <c r="AO129" s="28" t="s">
        <v>460</v>
      </c>
      <c r="AP129" s="54" t="n">
        <v>0.006</v>
      </c>
      <c r="AQ129" s="28" t="s">
        <v>872</v>
      </c>
      <c r="AR129" s="34" t="n">
        <v>43385</v>
      </c>
      <c r="AS129" s="28" t="n">
        <v>13</v>
      </c>
      <c r="AT129" s="28" t="n">
        <v>6</v>
      </c>
      <c r="AU129" s="28" t="n">
        <v>0</v>
      </c>
      <c r="AV129" s="28"/>
      <c r="AW129" s="28" t="s">
        <v>95</v>
      </c>
      <c r="AX129" s="28" t="s">
        <v>96</v>
      </c>
      <c r="AY129" s="28" t="n">
        <f aca="false">45-2.5-20</f>
        <v>22.5</v>
      </c>
      <c r="AZ129" s="28" t="n">
        <v>45</v>
      </c>
      <c r="BA129" s="28" t="n">
        <v>9.83</v>
      </c>
      <c r="BB129" s="33" t="n">
        <f aca="false">BA129*45/AT129</f>
        <v>73.725</v>
      </c>
      <c r="BC129" s="28" t="n">
        <v>116</v>
      </c>
      <c r="BD129" s="34" t="n">
        <v>43426</v>
      </c>
      <c r="BE129" s="28" t="n">
        <v>9</v>
      </c>
      <c r="BF129" s="28" t="n">
        <v>20</v>
      </c>
      <c r="BG129" s="35" t="n">
        <v>54771396.8214387</v>
      </c>
      <c r="BH129" s="56" t="s">
        <v>873</v>
      </c>
      <c r="BI129" s="56" t="s">
        <v>99</v>
      </c>
      <c r="BJ129" s="56" t="s">
        <v>162</v>
      </c>
      <c r="BK129" s="34" t="n">
        <v>43443</v>
      </c>
      <c r="BL129" s="28" t="n">
        <v>4</v>
      </c>
      <c r="BM129" s="28" t="n">
        <v>18</v>
      </c>
      <c r="BN129" s="28" t="n">
        <v>10</v>
      </c>
      <c r="BO129" s="28" t="n">
        <v>15</v>
      </c>
      <c r="BP129" s="28" t="s">
        <v>100</v>
      </c>
      <c r="BQ129" s="28" t="s">
        <v>117</v>
      </c>
      <c r="BR129" s="28" t="s">
        <v>340</v>
      </c>
      <c r="BS129" s="28" t="s">
        <v>280</v>
      </c>
      <c r="BT129" s="28" t="str">
        <f aca="false">CONCATENATE(BH129,"_",BQ129)</f>
        <v>15-6_7-7</v>
      </c>
      <c r="BU129" s="35" t="n">
        <v>17876317214.3513</v>
      </c>
      <c r="BV129" s="27" t="s">
        <v>104</v>
      </c>
      <c r="BW129" s="35" t="n">
        <v>26814475821.5269</v>
      </c>
      <c r="BX129" s="28"/>
    </row>
    <row r="130" customFormat="false" ht="13.8" hidden="false" customHeight="false" outlineLevel="0" collapsed="false">
      <c r="A130" s="27" t="n">
        <v>583115</v>
      </c>
      <c r="B130" s="27"/>
      <c r="C130" s="27" t="n">
        <v>1</v>
      </c>
      <c r="D130" s="28" t="s">
        <v>874</v>
      </c>
      <c r="E130" s="28" t="str">
        <f aca="false">CONCATENATE("Ua",REPT("0",3-(LEN(D130)-FIND("B",D130))),RIGHT(D130,LEN(D130)-FIND("B",D130)))</f>
        <v>Ua070</v>
      </c>
      <c r="F130" s="28" t="s">
        <v>432</v>
      </c>
      <c r="G130" s="27" t="s">
        <v>78</v>
      </c>
      <c r="H130" s="28" t="s">
        <v>78</v>
      </c>
      <c r="I130" s="28" t="s">
        <v>78</v>
      </c>
      <c r="J130" s="27" t="s">
        <v>78</v>
      </c>
      <c r="K130" s="27" t="s">
        <v>403</v>
      </c>
      <c r="L130" s="27" t="s">
        <v>404</v>
      </c>
      <c r="M130" s="27" t="s">
        <v>405</v>
      </c>
      <c r="N130" s="27"/>
      <c r="O130" s="27" t="s">
        <v>81</v>
      </c>
      <c r="P130" s="27"/>
      <c r="Q130" s="28"/>
      <c r="R130" s="31" t="n">
        <v>1925</v>
      </c>
      <c r="S130" s="31"/>
      <c r="T130" s="31"/>
      <c r="U130" s="27" t="s">
        <v>447</v>
      </c>
      <c r="V130" s="27" t="s">
        <v>406</v>
      </c>
      <c r="W130" s="27" t="s">
        <v>448</v>
      </c>
      <c r="X130" s="27"/>
      <c r="Y130" s="27"/>
      <c r="Z130" s="27" t="s">
        <v>875</v>
      </c>
      <c r="AA130" s="27" t="s">
        <v>875</v>
      </c>
      <c r="AB130" s="27" t="s">
        <v>876</v>
      </c>
      <c r="AC130" s="27"/>
      <c r="AD130" s="27"/>
      <c r="AE130" s="27" t="s">
        <v>412</v>
      </c>
      <c r="AF130" s="28" t="s">
        <v>877</v>
      </c>
      <c r="AG130" s="28"/>
      <c r="AH130" s="28"/>
      <c r="AI130" s="28"/>
      <c r="AJ130" s="28" t="n">
        <v>0</v>
      </c>
      <c r="AK130" s="27" t="s">
        <v>435</v>
      </c>
      <c r="AL130" s="28"/>
      <c r="AM130" s="28"/>
      <c r="AN130" s="29" t="s">
        <v>427</v>
      </c>
      <c r="AO130" s="28" t="s">
        <v>415</v>
      </c>
      <c r="AP130" s="54" t="n">
        <v>0.007</v>
      </c>
      <c r="AQ130" s="28"/>
      <c r="AR130" s="34" t="n">
        <v>43385</v>
      </c>
      <c r="AS130" s="28" t="n">
        <v>13</v>
      </c>
      <c r="AT130" s="28" t="n">
        <v>9</v>
      </c>
      <c r="AU130" s="28" t="n">
        <v>0</v>
      </c>
      <c r="AV130" s="28"/>
      <c r="AW130" s="28" t="s">
        <v>95</v>
      </c>
      <c r="AX130" s="28" t="s">
        <v>96</v>
      </c>
      <c r="AY130" s="28" t="n">
        <f aca="false">45-2.5-20</f>
        <v>22.5</v>
      </c>
      <c r="AZ130" s="28" t="n">
        <v>45</v>
      </c>
      <c r="BA130" s="28" t="n">
        <v>0.177</v>
      </c>
      <c r="BB130" s="33" t="n">
        <f aca="false">BA130*45/AT130</f>
        <v>0.885</v>
      </c>
      <c r="BC130" s="28" t="n">
        <v>117</v>
      </c>
      <c r="BD130" s="34" t="n">
        <v>43426</v>
      </c>
      <c r="BE130" s="28" t="n">
        <v>9</v>
      </c>
      <c r="BF130" s="28" t="n">
        <v>20</v>
      </c>
      <c r="BG130" s="35" t="n">
        <v>61300726.9924206</v>
      </c>
      <c r="BH130" s="56" t="s">
        <v>878</v>
      </c>
      <c r="BI130" s="56" t="s">
        <v>118</v>
      </c>
      <c r="BJ130" s="56" t="s">
        <v>175</v>
      </c>
      <c r="BK130" s="34" t="n">
        <v>43443</v>
      </c>
      <c r="BL130" s="28" t="n">
        <v>4</v>
      </c>
      <c r="BM130" s="28" t="n">
        <v>18</v>
      </c>
      <c r="BN130" s="28" t="n">
        <v>10</v>
      </c>
      <c r="BO130" s="28" t="n">
        <v>15</v>
      </c>
      <c r="BP130" s="28" t="s">
        <v>100</v>
      </c>
      <c r="BQ130" s="28" t="s">
        <v>117</v>
      </c>
      <c r="BR130" s="28" t="s">
        <v>340</v>
      </c>
      <c r="BS130" s="28" t="s">
        <v>280</v>
      </c>
      <c r="BT130" s="28" t="str">
        <f aca="false">CONCATENATE(BH130,"_",BQ130)</f>
        <v>7-14_7-7</v>
      </c>
      <c r="BU130" s="35" t="n">
        <v>32361111618.0553</v>
      </c>
      <c r="BV130" s="27" t="s">
        <v>104</v>
      </c>
      <c r="BW130" s="35" t="n">
        <v>48541667427.083</v>
      </c>
      <c r="BX130" s="28"/>
    </row>
    <row r="131" customFormat="false" ht="13.8" hidden="false" customHeight="false" outlineLevel="0" collapsed="false">
      <c r="A131" s="27" t="n">
        <v>586910</v>
      </c>
      <c r="B131" s="38"/>
      <c r="C131" s="38" t="n">
        <v>1</v>
      </c>
      <c r="D131" s="28" t="s">
        <v>879</v>
      </c>
      <c r="E131" s="28" t="str">
        <f aca="false">CONCATENATE("Ua",REPT("0",3-(LEN(D131)-FIND("B",D131))),RIGHT(D131,LEN(D131)-FIND("B",D131)))</f>
        <v>Ua072</v>
      </c>
      <c r="F131" s="28" t="s">
        <v>432</v>
      </c>
      <c r="G131" s="27" t="s">
        <v>78</v>
      </c>
      <c r="H131" s="28" t="s">
        <v>78</v>
      </c>
      <c r="I131" s="28" t="s">
        <v>78</v>
      </c>
      <c r="J131" s="27" t="s">
        <v>78</v>
      </c>
      <c r="K131" s="27" t="s">
        <v>403</v>
      </c>
      <c r="L131" s="27" t="s">
        <v>404</v>
      </c>
      <c r="M131" s="27" t="s">
        <v>405</v>
      </c>
      <c r="N131" s="27"/>
      <c r="O131" s="27" t="s">
        <v>81</v>
      </c>
      <c r="P131" s="27"/>
      <c r="Q131" s="28"/>
      <c r="R131" s="31" t="n">
        <v>1965</v>
      </c>
      <c r="S131" s="31" t="n">
        <v>9</v>
      </c>
      <c r="T131" s="31" t="n">
        <v>8</v>
      </c>
      <c r="U131" s="27" t="s">
        <v>236</v>
      </c>
      <c r="V131" s="27" t="s">
        <v>438</v>
      </c>
      <c r="W131" s="27" t="s">
        <v>83</v>
      </c>
      <c r="X131" s="27" t="s">
        <v>482</v>
      </c>
      <c r="Y131" s="27"/>
      <c r="Z131" s="27" t="s">
        <v>880</v>
      </c>
      <c r="AA131" s="27" t="s">
        <v>881</v>
      </c>
      <c r="AB131" s="27" t="s">
        <v>882</v>
      </c>
      <c r="AC131" s="27"/>
      <c r="AD131" s="27"/>
      <c r="AE131" s="27" t="s">
        <v>500</v>
      </c>
      <c r="AF131" s="28" t="s">
        <v>883</v>
      </c>
      <c r="AG131" s="28"/>
      <c r="AH131" s="28"/>
      <c r="AI131" s="28"/>
      <c r="AJ131" s="28" t="n">
        <v>0</v>
      </c>
      <c r="AK131" s="27" t="s">
        <v>435</v>
      </c>
      <c r="AL131" s="28"/>
      <c r="AM131" s="28"/>
      <c r="AN131" s="29" t="s">
        <v>427</v>
      </c>
      <c r="AO131" s="28" t="s">
        <v>687</v>
      </c>
      <c r="AP131" s="54" t="n">
        <v>0.004</v>
      </c>
      <c r="AQ131" s="28"/>
      <c r="AR131" s="34" t="n">
        <v>43385</v>
      </c>
      <c r="AS131" s="28" t="n">
        <v>13</v>
      </c>
      <c r="AT131" s="28" t="n">
        <v>1</v>
      </c>
      <c r="AU131" s="28" t="n">
        <v>0</v>
      </c>
      <c r="AV131" s="28"/>
      <c r="AW131" s="28" t="s">
        <v>95</v>
      </c>
      <c r="AX131" s="28" t="s">
        <v>96</v>
      </c>
      <c r="AY131" s="28" t="n">
        <f aca="false">45-2.5-20</f>
        <v>22.5</v>
      </c>
      <c r="AZ131" s="28" t="n">
        <v>45</v>
      </c>
      <c r="BA131" s="28" t="n">
        <v>1.19</v>
      </c>
      <c r="BB131" s="33" t="n">
        <f aca="false">BA131*45/AT131</f>
        <v>53.55</v>
      </c>
      <c r="BC131" s="28" t="n">
        <v>118</v>
      </c>
      <c r="BD131" s="34" t="n">
        <v>43426</v>
      </c>
      <c r="BE131" s="28" t="n">
        <v>9</v>
      </c>
      <c r="BF131" s="28" t="n">
        <v>20</v>
      </c>
      <c r="BG131" s="35" t="n">
        <v>288156637.886047</v>
      </c>
      <c r="BH131" s="28" t="s">
        <v>884</v>
      </c>
      <c r="BI131" s="28" t="s">
        <v>169</v>
      </c>
      <c r="BJ131" s="28" t="s">
        <v>118</v>
      </c>
      <c r="BK131" s="34" t="n">
        <v>43443</v>
      </c>
      <c r="BL131" s="28" t="n">
        <v>4</v>
      </c>
      <c r="BM131" s="28" t="n">
        <v>18</v>
      </c>
      <c r="BN131" s="28" t="n">
        <v>10</v>
      </c>
      <c r="BO131" s="28" t="n">
        <v>15</v>
      </c>
      <c r="BP131" s="28" t="s">
        <v>100</v>
      </c>
      <c r="BQ131" s="28" t="s">
        <v>117</v>
      </c>
      <c r="BR131" s="28" t="s">
        <v>340</v>
      </c>
      <c r="BS131" s="28" t="s">
        <v>280</v>
      </c>
      <c r="BT131" s="28" t="str">
        <f aca="false">CONCATENATE(BH131,"_",BQ131)</f>
        <v>1-7_7-7</v>
      </c>
      <c r="BU131" s="35" t="n">
        <v>43410458859.4281</v>
      </c>
      <c r="BV131" s="27" t="s">
        <v>104</v>
      </c>
      <c r="BW131" s="35" t="n">
        <v>65115688289.1421</v>
      </c>
      <c r="BX131" s="28"/>
    </row>
    <row r="132" customFormat="false" ht="13.8" hidden="false" customHeight="false" outlineLevel="0" collapsed="false">
      <c r="A132" s="27" t="n">
        <v>583106</v>
      </c>
      <c r="B132" s="27"/>
      <c r="C132" s="27" t="n">
        <v>1</v>
      </c>
      <c r="D132" s="28" t="s">
        <v>885</v>
      </c>
      <c r="E132" s="28" t="str">
        <f aca="false">CONCATENATE("Ua",REPT("0",3-(LEN(D132)-FIND("B",D132))),RIGHT(D132,LEN(D132)-FIND("B",D132)))</f>
        <v>Ua073</v>
      </c>
      <c r="F132" s="28" t="s">
        <v>432</v>
      </c>
      <c r="G132" s="27" t="s">
        <v>78</v>
      </c>
      <c r="H132" s="28" t="s">
        <v>78</v>
      </c>
      <c r="I132" s="28" t="s">
        <v>78</v>
      </c>
      <c r="J132" s="27" t="s">
        <v>78</v>
      </c>
      <c r="K132" s="27" t="s">
        <v>403</v>
      </c>
      <c r="L132" s="27" t="s">
        <v>404</v>
      </c>
      <c r="M132" s="27" t="s">
        <v>405</v>
      </c>
      <c r="N132" s="27"/>
      <c r="O132" s="27" t="s">
        <v>81</v>
      </c>
      <c r="P132" s="27"/>
      <c r="Q132" s="28"/>
      <c r="R132" s="31" t="n">
        <v>1864</v>
      </c>
      <c r="S132" s="31"/>
      <c r="T132" s="31"/>
      <c r="U132" s="27" t="s">
        <v>447</v>
      </c>
      <c r="V132" s="27" t="s">
        <v>406</v>
      </c>
      <c r="W132" s="27" t="s">
        <v>83</v>
      </c>
      <c r="X132" s="27" t="s">
        <v>456</v>
      </c>
      <c r="Y132" s="27"/>
      <c r="Z132" s="27" t="s">
        <v>456</v>
      </c>
      <c r="AA132" s="27" t="s">
        <v>456</v>
      </c>
      <c r="AB132" s="27" t="s">
        <v>458</v>
      </c>
      <c r="AC132" s="27"/>
      <c r="AD132" s="27"/>
      <c r="AE132" s="27" t="s">
        <v>412</v>
      </c>
      <c r="AF132" s="28" t="s">
        <v>886</v>
      </c>
      <c r="AG132" s="28"/>
      <c r="AH132" s="28"/>
      <c r="AI132" s="28"/>
      <c r="AJ132" s="28" t="n">
        <v>0</v>
      </c>
      <c r="AK132" s="27" t="s">
        <v>435</v>
      </c>
      <c r="AL132" s="28"/>
      <c r="AM132" s="28"/>
      <c r="AN132" s="29" t="s">
        <v>427</v>
      </c>
      <c r="AO132" s="28" t="s">
        <v>460</v>
      </c>
      <c r="AP132" s="54" t="n">
        <v>0.012</v>
      </c>
      <c r="AQ132" s="28"/>
      <c r="AR132" s="34" t="n">
        <v>43385</v>
      </c>
      <c r="AS132" s="28" t="n">
        <v>13</v>
      </c>
      <c r="AT132" s="28" t="n">
        <v>5</v>
      </c>
      <c r="AU132" s="28" t="n">
        <v>0</v>
      </c>
      <c r="AV132" s="28"/>
      <c r="AW132" s="28" t="s">
        <v>95</v>
      </c>
      <c r="AX132" s="28" t="s">
        <v>96</v>
      </c>
      <c r="AY132" s="28" t="n">
        <f aca="false">45-2.5-20</f>
        <v>22.5</v>
      </c>
      <c r="AZ132" s="28" t="n">
        <v>45</v>
      </c>
      <c r="BA132" s="28" t="n">
        <v>3.37</v>
      </c>
      <c r="BB132" s="33" t="n">
        <f aca="false">BA132*45/AT132</f>
        <v>30.33</v>
      </c>
      <c r="BC132" s="28" t="n">
        <v>119</v>
      </c>
      <c r="BD132" s="34" t="n">
        <v>43426</v>
      </c>
      <c r="BE132" s="28" t="n">
        <v>9</v>
      </c>
      <c r="BF132" s="28" t="n">
        <v>20</v>
      </c>
      <c r="BG132" s="35" t="n">
        <v>379340249.596891</v>
      </c>
      <c r="BH132" s="28" t="s">
        <v>887</v>
      </c>
      <c r="BI132" s="28" t="s">
        <v>149</v>
      </c>
      <c r="BJ132" s="28" t="s">
        <v>141</v>
      </c>
      <c r="BK132" s="34" t="n">
        <v>43443</v>
      </c>
      <c r="BL132" s="28" t="n">
        <v>4</v>
      </c>
      <c r="BM132" s="28" t="n">
        <v>18</v>
      </c>
      <c r="BN132" s="28" t="n">
        <v>10</v>
      </c>
      <c r="BO132" s="28" t="n">
        <v>15</v>
      </c>
      <c r="BP132" s="28" t="s">
        <v>100</v>
      </c>
      <c r="BQ132" s="28" t="s">
        <v>117</v>
      </c>
      <c r="BR132" s="28" t="s">
        <v>340</v>
      </c>
      <c r="BS132" s="28" t="s">
        <v>280</v>
      </c>
      <c r="BT132" s="28" t="str">
        <f aca="false">CONCATENATE(BH132,"_",BQ132)</f>
        <v>2-8_7-7</v>
      </c>
      <c r="BU132" s="35" t="n">
        <v>36048419433.2758</v>
      </c>
      <c r="BV132" s="27" t="s">
        <v>104</v>
      </c>
      <c r="BW132" s="35" t="n">
        <v>54072629149.9137</v>
      </c>
      <c r="BX132" s="28"/>
    </row>
    <row r="133" customFormat="false" ht="13.8" hidden="false" customHeight="false" outlineLevel="0" collapsed="false">
      <c r="A133" s="27" t="n">
        <v>588379</v>
      </c>
      <c r="B133" s="53"/>
      <c r="C133" s="53" t="n">
        <v>1</v>
      </c>
      <c r="D133" s="28" t="s">
        <v>888</v>
      </c>
      <c r="E133" s="28" t="str">
        <f aca="false">CONCATENATE("Ua",REPT("0",3-(LEN(D133)-FIND("B",D133))),RIGHT(D133,LEN(D133)-FIND("B",D133)))</f>
        <v>Ua076</v>
      </c>
      <c r="F133" s="28" t="s">
        <v>432</v>
      </c>
      <c r="G133" s="27" t="s">
        <v>78</v>
      </c>
      <c r="H133" s="28" t="s">
        <v>78</v>
      </c>
      <c r="I133" s="28" t="s">
        <v>78</v>
      </c>
      <c r="J133" s="27" t="s">
        <v>78</v>
      </c>
      <c r="K133" s="27" t="s">
        <v>403</v>
      </c>
      <c r="L133" s="27" t="s">
        <v>404</v>
      </c>
      <c r="M133" s="27" t="s">
        <v>405</v>
      </c>
      <c r="N133" s="27"/>
      <c r="O133" s="27" t="s">
        <v>81</v>
      </c>
      <c r="P133" s="27"/>
      <c r="Q133" s="28"/>
      <c r="R133" s="31" t="n">
        <v>1922</v>
      </c>
      <c r="S133" s="31" t="n">
        <v>6</v>
      </c>
      <c r="T133" s="31" t="n">
        <v>9</v>
      </c>
      <c r="U133" s="27"/>
      <c r="V133" s="27" t="s">
        <v>438</v>
      </c>
      <c r="W133" s="27" t="s">
        <v>407</v>
      </c>
      <c r="X133" s="27"/>
      <c r="Y133" s="27" t="s">
        <v>408</v>
      </c>
      <c r="Z133" s="27" t="s">
        <v>409</v>
      </c>
      <c r="AA133" s="27" t="s">
        <v>889</v>
      </c>
      <c r="AB133" s="27" t="s">
        <v>411</v>
      </c>
      <c r="AC133" s="27"/>
      <c r="AD133" s="27"/>
      <c r="AE133" s="27" t="s">
        <v>412</v>
      </c>
      <c r="AF133" s="26" t="s">
        <v>890</v>
      </c>
      <c r="AG133" s="26"/>
      <c r="AH133" s="28"/>
      <c r="AI133" s="28"/>
      <c r="AJ133" s="28" t="n">
        <v>0</v>
      </c>
      <c r="AK133" s="27" t="s">
        <v>435</v>
      </c>
      <c r="AL133" s="28"/>
      <c r="AM133" s="28"/>
      <c r="AN133" s="29" t="s">
        <v>93</v>
      </c>
      <c r="AO133" s="28" t="s">
        <v>891</v>
      </c>
      <c r="AP133" s="54" t="n">
        <v>0.114</v>
      </c>
      <c r="AQ133" s="52"/>
      <c r="AR133" s="34" t="n">
        <v>43389</v>
      </c>
      <c r="AS133" s="28" t="n">
        <v>14</v>
      </c>
      <c r="AT133" s="28" t="n">
        <v>6</v>
      </c>
      <c r="AU133" s="28" t="n">
        <f aca="false">114-AT133</f>
        <v>108</v>
      </c>
      <c r="AV133" s="28"/>
      <c r="AW133" s="28" t="s">
        <v>95</v>
      </c>
      <c r="AX133" s="28" t="s">
        <v>96</v>
      </c>
      <c r="AY133" s="28" t="n">
        <f aca="false">45-2.5-20</f>
        <v>22.5</v>
      </c>
      <c r="AZ133" s="28" t="n">
        <v>45</v>
      </c>
      <c r="BA133" s="28" t="n">
        <v>2.28</v>
      </c>
      <c r="BB133" s="33" t="n">
        <f aca="false">BA133*45/AT133</f>
        <v>17.1</v>
      </c>
      <c r="BC133" s="28" t="n">
        <v>132</v>
      </c>
      <c r="BD133" s="34" t="n">
        <v>43426</v>
      </c>
      <c r="BE133" s="28" t="n">
        <v>9</v>
      </c>
      <c r="BF133" s="28" t="n">
        <v>20</v>
      </c>
      <c r="BG133" s="35" t="n">
        <v>464342935.911199</v>
      </c>
      <c r="BH133" s="28" t="s">
        <v>892</v>
      </c>
      <c r="BI133" s="28" t="s">
        <v>169</v>
      </c>
      <c r="BJ133" s="28" t="s">
        <v>162</v>
      </c>
      <c r="BK133" s="34" t="n">
        <v>43443</v>
      </c>
      <c r="BL133" s="28" t="n">
        <v>4</v>
      </c>
      <c r="BM133" s="28" t="n">
        <v>18</v>
      </c>
      <c r="BN133" s="28" t="n">
        <v>10</v>
      </c>
      <c r="BO133" s="28" t="n">
        <v>15</v>
      </c>
      <c r="BP133" s="28" t="s">
        <v>100</v>
      </c>
      <c r="BQ133" s="28" t="s">
        <v>117</v>
      </c>
      <c r="BR133" s="28" t="s">
        <v>340</v>
      </c>
      <c r="BS133" s="28" t="s">
        <v>280</v>
      </c>
      <c r="BT133" s="28" t="str">
        <f aca="false">CONCATENATE(BH133,"_",BQ133)</f>
        <v>1-6_7-7</v>
      </c>
      <c r="BU133" s="35" t="n">
        <v>218313433378.156</v>
      </c>
      <c r="BV133" s="27" t="s">
        <v>104</v>
      </c>
      <c r="BW133" s="35" t="n">
        <v>327470150067.234</v>
      </c>
      <c r="BX133" s="28"/>
    </row>
    <row r="134" customFormat="false" ht="13.8" hidden="false" customHeight="false" outlineLevel="0" collapsed="false">
      <c r="A134" s="27" t="n">
        <v>583105</v>
      </c>
      <c r="B134" s="27"/>
      <c r="C134" s="27" t="n">
        <v>1</v>
      </c>
      <c r="D134" s="28" t="s">
        <v>893</v>
      </c>
      <c r="E134" s="28" t="str">
        <f aca="false">CONCATENATE("Ua",REPT("0",3-(LEN(D134)-FIND("B",D134))),RIGHT(D134,LEN(D134)-FIND("B",D134)))</f>
        <v>Ua078</v>
      </c>
      <c r="F134" s="28" t="s">
        <v>432</v>
      </c>
      <c r="G134" s="27" t="s">
        <v>78</v>
      </c>
      <c r="H134" s="28" t="s">
        <v>78</v>
      </c>
      <c r="I134" s="28" t="s">
        <v>78</v>
      </c>
      <c r="J134" s="27" t="s">
        <v>78</v>
      </c>
      <c r="K134" s="27" t="s">
        <v>403</v>
      </c>
      <c r="L134" s="27" t="s">
        <v>404</v>
      </c>
      <c r="M134" s="27" t="s">
        <v>405</v>
      </c>
      <c r="N134" s="27"/>
      <c r="O134" s="27" t="s">
        <v>81</v>
      </c>
      <c r="P134" s="27"/>
      <c r="Q134" s="28"/>
      <c r="R134" s="31" t="n">
        <v>1924</v>
      </c>
      <c r="S134" s="31"/>
      <c r="T134" s="31"/>
      <c r="U134" s="27" t="s">
        <v>236</v>
      </c>
      <c r="V134" s="27" t="s">
        <v>406</v>
      </c>
      <c r="W134" s="27" t="s">
        <v>894</v>
      </c>
      <c r="X134" s="27" t="s">
        <v>895</v>
      </c>
      <c r="Y134" s="27"/>
      <c r="Z134" s="27" t="s">
        <v>896</v>
      </c>
      <c r="AA134" s="27" t="s">
        <v>897</v>
      </c>
      <c r="AB134" s="27" t="s">
        <v>898</v>
      </c>
      <c r="AC134" s="27"/>
      <c r="AD134" s="27"/>
      <c r="AE134" s="27" t="s">
        <v>412</v>
      </c>
      <c r="AF134" s="28" t="s">
        <v>899</v>
      </c>
      <c r="AG134" s="28"/>
      <c r="AH134" s="28"/>
      <c r="AI134" s="28"/>
      <c r="AJ134" s="28" t="n">
        <v>0</v>
      </c>
      <c r="AK134" s="27" t="s">
        <v>435</v>
      </c>
      <c r="AL134" s="28"/>
      <c r="AM134" s="28"/>
      <c r="AN134" s="29" t="s">
        <v>427</v>
      </c>
      <c r="AO134" s="28" t="s">
        <v>687</v>
      </c>
      <c r="AP134" s="54" t="s">
        <v>147</v>
      </c>
      <c r="AQ134" s="28"/>
      <c r="AR134" s="34" t="n">
        <v>43389</v>
      </c>
      <c r="AS134" s="28" t="n">
        <v>14</v>
      </c>
      <c r="AT134" s="28" t="n">
        <v>2</v>
      </c>
      <c r="AU134" s="28" t="n">
        <v>0</v>
      </c>
      <c r="AV134" s="28"/>
      <c r="AW134" s="28" t="s">
        <v>95</v>
      </c>
      <c r="AX134" s="28" t="s">
        <v>96</v>
      </c>
      <c r="AY134" s="28" t="n">
        <f aca="false">45-2.5-20</f>
        <v>22.5</v>
      </c>
      <c r="AZ134" s="28" t="n">
        <v>45</v>
      </c>
      <c r="BA134" s="28" t="n">
        <v>1.02</v>
      </c>
      <c r="BB134" s="33" t="n">
        <f aca="false">BA134*45/AT134</f>
        <v>22.95</v>
      </c>
      <c r="BC134" s="28" t="n">
        <v>134</v>
      </c>
      <c r="BD134" s="34" t="n">
        <v>43426</v>
      </c>
      <c r="BE134" s="28" t="n">
        <v>9</v>
      </c>
      <c r="BF134" s="28" t="n">
        <v>20</v>
      </c>
      <c r="BG134" s="35" t="n">
        <v>527956275.384118</v>
      </c>
      <c r="BH134" s="28" t="s">
        <v>900</v>
      </c>
      <c r="BI134" s="28" t="s">
        <v>178</v>
      </c>
      <c r="BJ134" s="28" t="s">
        <v>141</v>
      </c>
      <c r="BK134" s="34" t="n">
        <v>43443</v>
      </c>
      <c r="BL134" s="28" t="n">
        <v>4</v>
      </c>
      <c r="BM134" s="28" t="n">
        <v>18</v>
      </c>
      <c r="BN134" s="28" t="n">
        <v>10</v>
      </c>
      <c r="BO134" s="28" t="n">
        <v>15</v>
      </c>
      <c r="BP134" s="28" t="s">
        <v>100</v>
      </c>
      <c r="BQ134" s="28" t="s">
        <v>117</v>
      </c>
      <c r="BR134" s="28" t="s">
        <v>340</v>
      </c>
      <c r="BS134" s="28" t="s">
        <v>280</v>
      </c>
      <c r="BT134" s="28" t="str">
        <f aca="false">CONCATENATE(BH134,"_",BQ134)</f>
        <v>3-8_7-7</v>
      </c>
      <c r="BU134" s="35" t="n">
        <v>386591079560.529</v>
      </c>
      <c r="BV134" s="27" t="s">
        <v>104</v>
      </c>
      <c r="BW134" s="35" t="n">
        <v>579886619340.794</v>
      </c>
      <c r="BX134" s="28"/>
    </row>
    <row r="135" customFormat="false" ht="13.8" hidden="false" customHeight="false" outlineLevel="0" collapsed="false">
      <c r="A135" s="27" t="n">
        <v>740035</v>
      </c>
      <c r="B135" s="38"/>
      <c r="C135" s="38" t="n">
        <v>1</v>
      </c>
      <c r="D135" s="28" t="s">
        <v>901</v>
      </c>
      <c r="E135" s="28" t="str">
        <f aca="false">CONCATENATE("Ua",REPT("0",3-(LEN(D135)-FIND("B",D135))),RIGHT(D135,LEN(D135)-FIND("B",D135)))</f>
        <v>Ua079</v>
      </c>
      <c r="F135" s="28" t="s">
        <v>432</v>
      </c>
      <c r="G135" s="27" t="s">
        <v>78</v>
      </c>
      <c r="H135" s="28" t="s">
        <v>78</v>
      </c>
      <c r="I135" s="28" t="s">
        <v>78</v>
      </c>
      <c r="J135" s="27" t="s">
        <v>78</v>
      </c>
      <c r="K135" s="27" t="s">
        <v>403</v>
      </c>
      <c r="L135" s="27" t="s">
        <v>404</v>
      </c>
      <c r="M135" s="27" t="s">
        <v>405</v>
      </c>
      <c r="N135" s="27"/>
      <c r="O135" s="27" t="s">
        <v>81</v>
      </c>
      <c r="P135" s="27"/>
      <c r="Q135" s="28"/>
      <c r="R135" s="31" t="n">
        <v>1974</v>
      </c>
      <c r="S135" s="31" t="n">
        <v>7</v>
      </c>
      <c r="T135" s="31" t="n">
        <v>18</v>
      </c>
      <c r="U135" s="27" t="s">
        <v>236</v>
      </c>
      <c r="V135" s="27" t="s">
        <v>406</v>
      </c>
      <c r="W135" s="27" t="s">
        <v>83</v>
      </c>
      <c r="X135" s="27" t="s">
        <v>456</v>
      </c>
      <c r="Y135" s="27"/>
      <c r="Z135" s="27" t="s">
        <v>902</v>
      </c>
      <c r="AA135" s="27"/>
      <c r="AB135" s="27" t="s">
        <v>563</v>
      </c>
      <c r="AC135" s="27"/>
      <c r="AD135" s="27"/>
      <c r="AE135" s="27" t="s">
        <v>467</v>
      </c>
      <c r="AF135" s="28"/>
      <c r="AG135" s="28"/>
      <c r="AH135" s="28"/>
      <c r="AI135" s="28"/>
      <c r="AJ135" s="28" t="n">
        <v>0</v>
      </c>
      <c r="AK135" s="27" t="s">
        <v>435</v>
      </c>
      <c r="AL135" s="28"/>
      <c r="AM135" s="28"/>
      <c r="AN135" s="29" t="s">
        <v>469</v>
      </c>
      <c r="AO135" s="28" t="s">
        <v>415</v>
      </c>
      <c r="AP135" s="54" t="n">
        <v>0.005</v>
      </c>
      <c r="AQ135" s="28" t="s">
        <v>903</v>
      </c>
      <c r="AR135" s="34" t="n">
        <v>43389</v>
      </c>
      <c r="AS135" s="28" t="n">
        <v>14</v>
      </c>
      <c r="AT135" s="28" t="n">
        <v>5</v>
      </c>
      <c r="AU135" s="28" t="n">
        <v>0</v>
      </c>
      <c r="AV135" s="28"/>
      <c r="AW135" s="28" t="s">
        <v>95</v>
      </c>
      <c r="AX135" s="28" t="s">
        <v>96</v>
      </c>
      <c r="AY135" s="28" t="n">
        <f aca="false">45-2.5-20</f>
        <v>22.5</v>
      </c>
      <c r="AZ135" s="28" t="n">
        <v>45</v>
      </c>
      <c r="BA135" s="28" t="n">
        <v>2.05</v>
      </c>
      <c r="BB135" s="33" t="n">
        <f aca="false">BA135*45/AT135</f>
        <v>18.45</v>
      </c>
      <c r="BC135" s="28" t="n">
        <v>135</v>
      </c>
      <c r="BD135" s="34" t="n">
        <v>43426</v>
      </c>
      <c r="BE135" s="28" t="n">
        <v>9</v>
      </c>
      <c r="BF135" s="28" t="n">
        <v>20</v>
      </c>
      <c r="BG135" s="35" t="n">
        <v>448177121.718245</v>
      </c>
      <c r="BH135" s="28" t="s">
        <v>904</v>
      </c>
      <c r="BI135" s="28" t="s">
        <v>168</v>
      </c>
      <c r="BJ135" s="28" t="s">
        <v>161</v>
      </c>
      <c r="BK135" s="34" t="n">
        <v>43443</v>
      </c>
      <c r="BL135" s="28" t="n">
        <v>4</v>
      </c>
      <c r="BM135" s="28" t="n">
        <v>18</v>
      </c>
      <c r="BN135" s="28" t="n">
        <v>10</v>
      </c>
      <c r="BO135" s="28" t="n">
        <v>15</v>
      </c>
      <c r="BP135" s="28" t="s">
        <v>100</v>
      </c>
      <c r="BQ135" s="28" t="s">
        <v>117</v>
      </c>
      <c r="BR135" s="28" t="s">
        <v>340</v>
      </c>
      <c r="BS135" s="28" t="s">
        <v>280</v>
      </c>
      <c r="BT135" s="28" t="str">
        <f aca="false">CONCATENATE(BH135,"_",BQ135)</f>
        <v>4-9_7-7</v>
      </c>
      <c r="BU135" s="35" t="n">
        <v>386591079560.529</v>
      </c>
      <c r="BV135" s="27" t="s">
        <v>104</v>
      </c>
      <c r="BW135" s="35" t="n">
        <v>579886619340.794</v>
      </c>
      <c r="BX135" s="28"/>
    </row>
    <row r="136" customFormat="false" ht="13.8" hidden="false" customHeight="false" outlineLevel="0" collapsed="false">
      <c r="A136" s="27" t="n">
        <v>583116</v>
      </c>
      <c r="B136" s="27"/>
      <c r="C136" s="27" t="n">
        <v>1</v>
      </c>
      <c r="D136" s="28" t="s">
        <v>905</v>
      </c>
      <c r="E136" s="28" t="str">
        <f aca="false">CONCATENATE("Ua",REPT("0",3-(LEN(D136)-FIND("B",D136))),RIGHT(D136,LEN(D136)-FIND("B",D136)))</f>
        <v>Ua060</v>
      </c>
      <c r="F136" s="28" t="s">
        <v>432</v>
      </c>
      <c r="G136" s="27" t="s">
        <v>78</v>
      </c>
      <c r="H136" s="28" t="s">
        <v>78</v>
      </c>
      <c r="I136" s="28" t="s">
        <v>78</v>
      </c>
      <c r="J136" s="27" t="s">
        <v>78</v>
      </c>
      <c r="K136" s="27" t="s">
        <v>403</v>
      </c>
      <c r="L136" s="27" t="s">
        <v>404</v>
      </c>
      <c r="M136" s="27" t="s">
        <v>405</v>
      </c>
      <c r="N136" s="27"/>
      <c r="O136" s="27" t="s">
        <v>81</v>
      </c>
      <c r="P136" s="27"/>
      <c r="Q136" s="28"/>
      <c r="R136" s="31"/>
      <c r="S136" s="31"/>
      <c r="T136" s="31"/>
      <c r="U136" s="27" t="s">
        <v>447</v>
      </c>
      <c r="V136" s="27" t="s">
        <v>406</v>
      </c>
      <c r="W136" s="27" t="s">
        <v>83</v>
      </c>
      <c r="X136" s="27" t="s">
        <v>544</v>
      </c>
      <c r="Y136" s="27"/>
      <c r="Z136" s="27" t="s">
        <v>544</v>
      </c>
      <c r="AA136" s="27" t="s">
        <v>802</v>
      </c>
      <c r="AB136" s="27" t="s">
        <v>803</v>
      </c>
      <c r="AC136" s="27"/>
      <c r="AD136" s="27"/>
      <c r="AE136" s="27" t="s">
        <v>412</v>
      </c>
      <c r="AF136" s="28" t="s">
        <v>906</v>
      </c>
      <c r="AG136" s="28"/>
      <c r="AH136" s="28"/>
      <c r="AI136" s="28"/>
      <c r="AJ136" s="28" t="n">
        <v>0</v>
      </c>
      <c r="AK136" s="27" t="s">
        <v>435</v>
      </c>
      <c r="AL136" s="28"/>
      <c r="AM136" s="28"/>
      <c r="AN136" s="29" t="s">
        <v>427</v>
      </c>
      <c r="AO136" s="28" t="s">
        <v>415</v>
      </c>
      <c r="AP136" s="54" t="n">
        <v>0.003</v>
      </c>
      <c r="AQ136" s="28"/>
      <c r="AR136" s="34" t="n">
        <v>43384</v>
      </c>
      <c r="AS136" s="28" t="n">
        <v>12</v>
      </c>
      <c r="AT136" s="28" t="n">
        <v>5</v>
      </c>
      <c r="AU136" s="28" t="n">
        <v>0</v>
      </c>
      <c r="AV136" s="28"/>
      <c r="AW136" s="28" t="s">
        <v>95</v>
      </c>
      <c r="AX136" s="28" t="s">
        <v>96</v>
      </c>
      <c r="AY136" s="28" t="n">
        <f aca="false">45-2.5-20</f>
        <v>22.5</v>
      </c>
      <c r="AZ136" s="28" t="n">
        <v>45</v>
      </c>
      <c r="BA136" s="28" t="n">
        <v>0.745</v>
      </c>
      <c r="BB136" s="28" t="n">
        <f aca="false">BA136*45/AT136</f>
        <v>6.705</v>
      </c>
      <c r="BC136" s="28" t="n">
        <v>159</v>
      </c>
      <c r="BD136" s="34" t="n">
        <v>43430</v>
      </c>
      <c r="BE136" s="28" t="n">
        <v>10</v>
      </c>
      <c r="BF136" s="28" t="n">
        <v>20</v>
      </c>
      <c r="BG136" s="35" t="n">
        <v>11245222.4914931</v>
      </c>
      <c r="BH136" s="28" t="s">
        <v>907</v>
      </c>
      <c r="BI136" s="28" t="s">
        <v>118</v>
      </c>
      <c r="BJ136" s="28" t="s">
        <v>133</v>
      </c>
      <c r="BK136" s="34" t="n">
        <v>43443</v>
      </c>
      <c r="BL136" s="28" t="n">
        <v>4</v>
      </c>
      <c r="BM136" s="28" t="n">
        <v>18</v>
      </c>
      <c r="BN136" s="28" t="n">
        <v>10</v>
      </c>
      <c r="BO136" s="28" t="n">
        <v>15</v>
      </c>
      <c r="BP136" s="28" t="s">
        <v>100</v>
      </c>
      <c r="BQ136" s="28" t="s">
        <v>101</v>
      </c>
      <c r="BR136" s="28" t="s">
        <v>102</v>
      </c>
      <c r="BS136" s="28" t="s">
        <v>103</v>
      </c>
      <c r="BT136" s="28" t="str">
        <f aca="false">CONCATENATE(BH136,"_",BQ136)</f>
        <v>7-11_8-8</v>
      </c>
      <c r="BU136" s="35" t="n">
        <v>21786786565.6673</v>
      </c>
      <c r="BV136" s="27" t="s">
        <v>104</v>
      </c>
      <c r="BW136" s="35" t="n">
        <v>32680179848.5009</v>
      </c>
      <c r="BX136" s="28"/>
    </row>
    <row r="137" customFormat="false" ht="13.8" hidden="false" customHeight="false" outlineLevel="0" collapsed="false">
      <c r="A137" s="27" t="n">
        <v>775080</v>
      </c>
      <c r="B137" s="38" t="s">
        <v>216</v>
      </c>
      <c r="C137" s="38" t="n">
        <v>2</v>
      </c>
      <c r="D137" s="28" t="s">
        <v>908</v>
      </c>
      <c r="E137" s="28" t="str">
        <f aca="false">CONCATENATE("Ua",REPT("0",3-(LEN(D137)-FIND("B",D137))),RIGHT(D137,LEN(D137)-FIND("B",D137)))</f>
        <v>Ua061</v>
      </c>
      <c r="F137" s="28" t="s">
        <v>432</v>
      </c>
      <c r="G137" s="27" t="s">
        <v>78</v>
      </c>
      <c r="H137" s="28" t="s">
        <v>78</v>
      </c>
      <c r="I137" s="28" t="s">
        <v>78</v>
      </c>
      <c r="J137" s="27" t="s">
        <v>78</v>
      </c>
      <c r="K137" s="27" t="s">
        <v>403</v>
      </c>
      <c r="L137" s="27" t="s">
        <v>404</v>
      </c>
      <c r="M137" s="27" t="s">
        <v>405</v>
      </c>
      <c r="N137" s="27"/>
      <c r="O137" s="27" t="s">
        <v>81</v>
      </c>
      <c r="P137" s="27"/>
      <c r="Q137" s="28"/>
      <c r="R137" s="31" t="n">
        <v>1977</v>
      </c>
      <c r="S137" s="31" t="n">
        <v>10</v>
      </c>
      <c r="T137" s="31" t="n">
        <v>15</v>
      </c>
      <c r="U137" s="27" t="s">
        <v>447</v>
      </c>
      <c r="V137" s="27" t="s">
        <v>438</v>
      </c>
      <c r="W137" s="27" t="s">
        <v>83</v>
      </c>
      <c r="X137" s="27" t="s">
        <v>560</v>
      </c>
      <c r="Y137" s="27" t="s">
        <v>423</v>
      </c>
      <c r="Z137" s="27" t="s">
        <v>825</v>
      </c>
      <c r="AA137" s="27" t="s">
        <v>909</v>
      </c>
      <c r="AB137" s="27" t="s">
        <v>563</v>
      </c>
      <c r="AC137" s="27"/>
      <c r="AD137" s="27"/>
      <c r="AE137" s="27" t="s">
        <v>467</v>
      </c>
      <c r="AF137" s="28"/>
      <c r="AG137" s="28"/>
      <c r="AH137" s="28"/>
      <c r="AI137" s="28"/>
      <c r="AJ137" s="28" t="n">
        <v>0</v>
      </c>
      <c r="AK137" s="27" t="s">
        <v>435</v>
      </c>
      <c r="AL137" s="28"/>
      <c r="AM137" s="28"/>
      <c r="AN137" s="29" t="s">
        <v>469</v>
      </c>
      <c r="AO137" s="28" t="s">
        <v>603</v>
      </c>
      <c r="AP137" s="54" t="n">
        <v>0.003</v>
      </c>
      <c r="AQ137" s="28" t="s">
        <v>910</v>
      </c>
      <c r="AR137" s="34" t="n">
        <v>43384</v>
      </c>
      <c r="AS137" s="28" t="n">
        <v>12</v>
      </c>
      <c r="AT137" s="28" t="n">
        <v>3</v>
      </c>
      <c r="AU137" s="28" t="n">
        <v>0</v>
      </c>
      <c r="AV137" s="28"/>
      <c r="AW137" s="28" t="s">
        <v>95</v>
      </c>
      <c r="AX137" s="28" t="s">
        <v>96</v>
      </c>
      <c r="AY137" s="28" t="n">
        <f aca="false">45-2.5-20</f>
        <v>22.5</v>
      </c>
      <c r="AZ137" s="28" t="n">
        <v>45</v>
      </c>
      <c r="BA137" s="28" t="n">
        <v>0.164</v>
      </c>
      <c r="BB137" s="28" t="n">
        <f aca="false">BA137*45/AT137</f>
        <v>2.46</v>
      </c>
      <c r="BC137" s="28" t="n">
        <v>160</v>
      </c>
      <c r="BD137" s="34" t="n">
        <v>43430</v>
      </c>
      <c r="BE137" s="28" t="n">
        <v>10</v>
      </c>
      <c r="BF137" s="28" t="n">
        <v>20</v>
      </c>
      <c r="BG137" s="35" t="n">
        <v>1603490665.98929</v>
      </c>
      <c r="BH137" s="28" t="s">
        <v>911</v>
      </c>
      <c r="BI137" s="28" t="s">
        <v>141</v>
      </c>
      <c r="BJ137" s="28" t="s">
        <v>98</v>
      </c>
      <c r="BK137" s="34" t="n">
        <v>43439</v>
      </c>
      <c r="BL137" s="28" t="n">
        <v>2</v>
      </c>
      <c r="BM137" s="28" t="n">
        <v>18</v>
      </c>
      <c r="BN137" s="28" t="n">
        <v>8</v>
      </c>
      <c r="BO137" s="28" t="n">
        <v>15</v>
      </c>
      <c r="BP137" s="28" t="s">
        <v>100</v>
      </c>
      <c r="BQ137" s="28" t="s">
        <v>181</v>
      </c>
      <c r="BR137" s="28" t="s">
        <v>182</v>
      </c>
      <c r="BS137" s="28" t="s">
        <v>183</v>
      </c>
      <c r="BT137" s="28" t="str">
        <f aca="false">CONCATENATE(BH137,"_",BQ137)</f>
        <v>8-12_2-2</v>
      </c>
      <c r="BU137" s="35" t="n">
        <v>91363491547.9049</v>
      </c>
      <c r="BV137" s="27" t="s">
        <v>104</v>
      </c>
      <c r="BW137" s="35" t="n">
        <v>137045237321.857</v>
      </c>
      <c r="BX137" s="28"/>
    </row>
    <row r="138" customFormat="false" ht="13.8" hidden="false" customHeight="false" outlineLevel="0" collapsed="false">
      <c r="A138" s="27" t="n">
        <v>587707</v>
      </c>
      <c r="B138" s="53"/>
      <c r="C138" s="53" t="n">
        <v>1</v>
      </c>
      <c r="D138" s="28" t="s">
        <v>912</v>
      </c>
      <c r="E138" s="28" t="str">
        <f aca="false">CONCATENATE("Ua",REPT("0",3-(LEN(D138)-FIND("B",D138))),RIGHT(D138,LEN(D138)-FIND("B",D138)))</f>
        <v>Ua063</v>
      </c>
      <c r="F138" s="28" t="s">
        <v>432</v>
      </c>
      <c r="G138" s="27" t="s">
        <v>78</v>
      </c>
      <c r="H138" s="28" t="s">
        <v>78</v>
      </c>
      <c r="I138" s="28" t="s">
        <v>78</v>
      </c>
      <c r="J138" s="27" t="s">
        <v>78</v>
      </c>
      <c r="K138" s="27" t="s">
        <v>403</v>
      </c>
      <c r="L138" s="27" t="s">
        <v>404</v>
      </c>
      <c r="M138" s="27" t="s">
        <v>405</v>
      </c>
      <c r="N138" s="27"/>
      <c r="O138" s="27" t="s">
        <v>81</v>
      </c>
      <c r="P138" s="27"/>
      <c r="Q138" s="28"/>
      <c r="R138" s="31" t="n">
        <v>1966</v>
      </c>
      <c r="S138" s="31" t="n">
        <v>4</v>
      </c>
      <c r="T138" s="31" t="n">
        <v>21</v>
      </c>
      <c r="U138" s="27" t="s">
        <v>236</v>
      </c>
      <c r="V138" s="27" t="s">
        <v>406</v>
      </c>
      <c r="W138" s="27" t="s">
        <v>83</v>
      </c>
      <c r="X138" s="27" t="s">
        <v>155</v>
      </c>
      <c r="Y138" s="27"/>
      <c r="Z138" s="27" t="s">
        <v>913</v>
      </c>
      <c r="AA138" s="27" t="s">
        <v>914</v>
      </c>
      <c r="AB138" s="27" t="s">
        <v>563</v>
      </c>
      <c r="AC138" s="27"/>
      <c r="AD138" s="27"/>
      <c r="AE138" s="27" t="s">
        <v>467</v>
      </c>
      <c r="AF138" s="26" t="s">
        <v>915</v>
      </c>
      <c r="AG138" s="26"/>
      <c r="AH138" s="28"/>
      <c r="AI138" s="28"/>
      <c r="AJ138" s="28" t="n">
        <v>0</v>
      </c>
      <c r="AK138" s="27" t="s">
        <v>435</v>
      </c>
      <c r="AL138" s="28"/>
      <c r="AM138" s="28"/>
      <c r="AN138" s="29" t="s">
        <v>93</v>
      </c>
      <c r="AO138" s="28" t="s">
        <v>916</v>
      </c>
      <c r="AP138" s="54" t="n">
        <v>0.051</v>
      </c>
      <c r="AQ138" s="52"/>
      <c r="AR138" s="34" t="n">
        <v>43384</v>
      </c>
      <c r="AS138" s="28" t="n">
        <v>12</v>
      </c>
      <c r="AT138" s="28" t="n">
        <v>46</v>
      </c>
      <c r="AU138" s="28" t="n">
        <v>0</v>
      </c>
      <c r="AV138" s="28"/>
      <c r="AW138" s="28" t="s">
        <v>95</v>
      </c>
      <c r="AX138" s="28" t="s">
        <v>96</v>
      </c>
      <c r="AY138" s="28" t="n">
        <f aca="false">45-2.5-20</f>
        <v>22.5</v>
      </c>
      <c r="AZ138" s="28" t="n">
        <v>45</v>
      </c>
      <c r="BA138" s="28" t="n">
        <v>3.06</v>
      </c>
      <c r="BB138" s="28" t="n">
        <f aca="false">BA138*45/AT138</f>
        <v>2.99347826086957</v>
      </c>
      <c r="BC138" s="28" t="n">
        <v>162</v>
      </c>
      <c r="BD138" s="34" t="n">
        <v>43430</v>
      </c>
      <c r="BE138" s="28" t="n">
        <v>10</v>
      </c>
      <c r="BF138" s="28" t="n">
        <v>20</v>
      </c>
      <c r="BG138" s="35" t="n">
        <v>432411798.208204</v>
      </c>
      <c r="BH138" s="28" t="s">
        <v>917</v>
      </c>
      <c r="BI138" s="28" t="s">
        <v>142</v>
      </c>
      <c r="BJ138" s="28" t="s">
        <v>175</v>
      </c>
      <c r="BK138" s="34" t="n">
        <v>43443</v>
      </c>
      <c r="BL138" s="28" t="n">
        <v>4</v>
      </c>
      <c r="BM138" s="28" t="n">
        <v>18</v>
      </c>
      <c r="BN138" s="28" t="n">
        <v>10</v>
      </c>
      <c r="BO138" s="28" t="n">
        <v>15</v>
      </c>
      <c r="BP138" s="28" t="s">
        <v>100</v>
      </c>
      <c r="BQ138" s="28" t="s">
        <v>101</v>
      </c>
      <c r="BR138" s="28" t="s">
        <v>102</v>
      </c>
      <c r="BS138" s="28" t="s">
        <v>103</v>
      </c>
      <c r="BT138" s="28" t="str">
        <f aca="false">CONCATENATE(BH138,"_",BQ138)</f>
        <v>10-14_8-8</v>
      </c>
      <c r="BU138" s="35" t="n">
        <v>155645820850.142</v>
      </c>
      <c r="BV138" s="27" t="s">
        <v>104</v>
      </c>
      <c r="BW138" s="35" t="n">
        <v>233468731275.213</v>
      </c>
      <c r="BX138" s="28"/>
    </row>
    <row r="139" customFormat="false" ht="13.8" hidden="false" customHeight="false" outlineLevel="0" collapsed="false">
      <c r="A139" s="27" t="n">
        <v>700042</v>
      </c>
      <c r="B139" s="53"/>
      <c r="C139" s="53" t="n">
        <v>1</v>
      </c>
      <c r="D139" s="28" t="s">
        <v>918</v>
      </c>
      <c r="E139" s="28" t="str">
        <f aca="false">CONCATENATE("Ua",REPT("0",3-(LEN(D139)-FIND("B",D139))),RIGHT(D139,LEN(D139)-FIND("B",D139)))</f>
        <v>Ua064</v>
      </c>
      <c r="F139" s="28" t="s">
        <v>432</v>
      </c>
      <c r="G139" s="27" t="s">
        <v>78</v>
      </c>
      <c r="H139" s="28" t="s">
        <v>78</v>
      </c>
      <c r="I139" s="28" t="s">
        <v>78</v>
      </c>
      <c r="J139" s="27" t="s">
        <v>78</v>
      </c>
      <c r="K139" s="27" t="s">
        <v>403</v>
      </c>
      <c r="L139" s="27" t="s">
        <v>404</v>
      </c>
      <c r="M139" s="27" t="s">
        <v>405</v>
      </c>
      <c r="N139" s="27"/>
      <c r="O139" s="27" t="s">
        <v>81</v>
      </c>
      <c r="P139" s="27"/>
      <c r="Q139" s="28"/>
      <c r="R139" s="31" t="n">
        <v>1970</v>
      </c>
      <c r="S139" s="31" t="n">
        <v>4</v>
      </c>
      <c r="T139" s="31" t="n">
        <v>29</v>
      </c>
      <c r="U139" s="27" t="s">
        <v>236</v>
      </c>
      <c r="V139" s="27" t="s">
        <v>697</v>
      </c>
      <c r="W139" s="27" t="s">
        <v>83</v>
      </c>
      <c r="X139" s="27" t="s">
        <v>422</v>
      </c>
      <c r="Y139" s="27" t="s">
        <v>423</v>
      </c>
      <c r="Z139" s="27" t="s">
        <v>919</v>
      </c>
      <c r="AA139" s="27" t="s">
        <v>920</v>
      </c>
      <c r="AB139" s="27" t="s">
        <v>563</v>
      </c>
      <c r="AC139" s="27"/>
      <c r="AD139" s="27"/>
      <c r="AE139" s="27" t="s">
        <v>467</v>
      </c>
      <c r="AF139" s="26" t="s">
        <v>921</v>
      </c>
      <c r="AG139" s="26"/>
      <c r="AH139" s="28"/>
      <c r="AI139" s="28"/>
      <c r="AJ139" s="28" t="n">
        <v>0</v>
      </c>
      <c r="AK139" s="27" t="s">
        <v>435</v>
      </c>
      <c r="AL139" s="28"/>
      <c r="AM139" s="28"/>
      <c r="AN139" s="29" t="s">
        <v>93</v>
      </c>
      <c r="AO139" s="28" t="s">
        <v>415</v>
      </c>
      <c r="AP139" s="54" t="s">
        <v>147</v>
      </c>
      <c r="AQ139" s="52"/>
      <c r="AR139" s="34" t="n">
        <v>43384</v>
      </c>
      <c r="AS139" s="28" t="n">
        <v>12</v>
      </c>
      <c r="AT139" s="28" t="n">
        <v>1</v>
      </c>
      <c r="AU139" s="28" t="n">
        <v>0</v>
      </c>
      <c r="AV139" s="28"/>
      <c r="AW139" s="28" t="s">
        <v>95</v>
      </c>
      <c r="AX139" s="28" t="s">
        <v>96</v>
      </c>
      <c r="AY139" s="28" t="n">
        <f aca="false">45-2.5-20</f>
        <v>22.5</v>
      </c>
      <c r="AZ139" s="28" t="n">
        <v>45</v>
      </c>
      <c r="BA139" s="28" t="n">
        <v>0.182</v>
      </c>
      <c r="BB139" s="28" t="n">
        <f aca="false">BA139*45/AT139</f>
        <v>8.19</v>
      </c>
      <c r="BC139" s="28" t="n">
        <v>163</v>
      </c>
      <c r="BD139" s="34" t="n">
        <v>43430</v>
      </c>
      <c r="BE139" s="28" t="n">
        <v>10</v>
      </c>
      <c r="BF139" s="28" t="n">
        <v>20</v>
      </c>
      <c r="BG139" s="35" t="n">
        <v>7053825.38508403</v>
      </c>
      <c r="BH139" s="28" t="s">
        <v>922</v>
      </c>
      <c r="BI139" s="28" t="s">
        <v>133</v>
      </c>
      <c r="BJ139" s="28" t="s">
        <v>99</v>
      </c>
      <c r="BK139" s="34" t="n">
        <v>43443</v>
      </c>
      <c r="BL139" s="28" t="n">
        <v>4</v>
      </c>
      <c r="BM139" s="28" t="n">
        <v>18</v>
      </c>
      <c r="BN139" s="28" t="n">
        <v>10</v>
      </c>
      <c r="BO139" s="28" t="n">
        <v>15</v>
      </c>
      <c r="BP139" s="28" t="s">
        <v>100</v>
      </c>
      <c r="BQ139" s="28" t="s">
        <v>101</v>
      </c>
      <c r="BR139" s="28" t="s">
        <v>102</v>
      </c>
      <c r="BS139" s="28" t="s">
        <v>103</v>
      </c>
      <c r="BT139" s="28" t="str">
        <f aca="false">CONCATENATE(BH139,"_",BQ139)</f>
        <v>11-15_8-8</v>
      </c>
      <c r="BU139" s="35" t="n">
        <v>4584438208.00026</v>
      </c>
      <c r="BV139" s="27" t="s">
        <v>104</v>
      </c>
      <c r="BW139" s="35" t="n">
        <v>6876657312.00039</v>
      </c>
      <c r="BX139" s="28"/>
    </row>
    <row r="140" customFormat="false" ht="13.8" hidden="false" customHeight="false" outlineLevel="0" collapsed="false">
      <c r="A140" s="27" t="n">
        <v>580049</v>
      </c>
      <c r="B140" s="38"/>
      <c r="C140" s="38" t="n">
        <v>1</v>
      </c>
      <c r="D140" s="28" t="s">
        <v>923</v>
      </c>
      <c r="E140" s="28" t="str">
        <f aca="false">CONCATENATE("Ua",REPT("0",3-(LEN(D140)-FIND("B",D140))),RIGHT(D140,LEN(D140)-FIND("B",D140)))</f>
        <v>Ua095</v>
      </c>
      <c r="F140" s="28" t="s">
        <v>432</v>
      </c>
      <c r="G140" s="27" t="s">
        <v>78</v>
      </c>
      <c r="H140" s="28" t="s">
        <v>78</v>
      </c>
      <c r="I140" s="28" t="s">
        <v>78</v>
      </c>
      <c r="J140" s="27" t="s">
        <v>78</v>
      </c>
      <c r="K140" s="27" t="s">
        <v>403</v>
      </c>
      <c r="L140" s="27" t="s">
        <v>404</v>
      </c>
      <c r="M140" s="27" t="s">
        <v>405</v>
      </c>
      <c r="N140" s="27"/>
      <c r="O140" s="27" t="s">
        <v>81</v>
      </c>
      <c r="P140" s="27"/>
      <c r="Q140" s="28"/>
      <c r="R140" s="31" t="n">
        <v>1963</v>
      </c>
      <c r="S140" s="31" t="n">
        <v>4</v>
      </c>
      <c r="T140" s="31" t="n">
        <v>19</v>
      </c>
      <c r="U140" s="27" t="s">
        <v>236</v>
      </c>
      <c r="V140" s="27"/>
      <c r="W140" s="27" t="s">
        <v>83</v>
      </c>
      <c r="X140" s="27" t="s">
        <v>456</v>
      </c>
      <c r="Y140" s="27"/>
      <c r="Z140" s="27" t="s">
        <v>924</v>
      </c>
      <c r="AA140" s="27" t="s">
        <v>925</v>
      </c>
      <c r="AB140" s="27" t="s">
        <v>926</v>
      </c>
      <c r="AC140" s="27"/>
      <c r="AD140" s="27"/>
      <c r="AE140" s="27" t="s">
        <v>467</v>
      </c>
      <c r="AF140" s="28" t="s">
        <v>927</v>
      </c>
      <c r="AG140" s="28"/>
      <c r="AH140" s="28"/>
      <c r="AI140" s="28"/>
      <c r="AJ140" s="28" t="n">
        <v>0</v>
      </c>
      <c r="AK140" s="27" t="s">
        <v>435</v>
      </c>
      <c r="AL140" s="28"/>
      <c r="AM140" s="28"/>
      <c r="AN140" s="29" t="s">
        <v>427</v>
      </c>
      <c r="AO140" s="28" t="s">
        <v>415</v>
      </c>
      <c r="AP140" s="54" t="n">
        <v>0.005</v>
      </c>
      <c r="AQ140" s="28"/>
      <c r="AR140" s="34" t="n">
        <v>43403</v>
      </c>
      <c r="AS140" s="28" t="n">
        <v>16</v>
      </c>
      <c r="AT140" s="28" t="n">
        <v>4</v>
      </c>
      <c r="AU140" s="28" t="n">
        <v>0</v>
      </c>
      <c r="AV140" s="28"/>
      <c r="AW140" s="28" t="s">
        <v>95</v>
      </c>
      <c r="AX140" s="28" t="s">
        <v>96</v>
      </c>
      <c r="AY140" s="28" t="n">
        <f aca="false">45-2.5-20</f>
        <v>22.5</v>
      </c>
      <c r="AZ140" s="28" t="n">
        <v>45</v>
      </c>
      <c r="BA140" s="28" t="n">
        <v>1.8</v>
      </c>
      <c r="BB140" s="33" t="n">
        <f aca="false">BA140*45/AT140</f>
        <v>20.25</v>
      </c>
      <c r="BC140" s="28" t="n">
        <v>172</v>
      </c>
      <c r="BD140" s="34" t="n">
        <v>43430</v>
      </c>
      <c r="BE140" s="28" t="n">
        <v>10</v>
      </c>
      <c r="BF140" s="28" t="n">
        <v>20</v>
      </c>
      <c r="BG140" s="35" t="n">
        <v>139264212.565309</v>
      </c>
      <c r="BH140" s="28" t="s">
        <v>928</v>
      </c>
      <c r="BI140" s="28" t="s">
        <v>118</v>
      </c>
      <c r="BJ140" s="28" t="s">
        <v>142</v>
      </c>
      <c r="BK140" s="34" t="n">
        <v>43443</v>
      </c>
      <c r="BL140" s="28" t="n">
        <v>4</v>
      </c>
      <c r="BM140" s="28" t="n">
        <v>18</v>
      </c>
      <c r="BN140" s="28" t="n">
        <v>10</v>
      </c>
      <c r="BO140" s="28" t="n">
        <v>15</v>
      </c>
      <c r="BP140" s="28" t="s">
        <v>100</v>
      </c>
      <c r="BQ140" s="28" t="s">
        <v>101</v>
      </c>
      <c r="BR140" s="28" t="s">
        <v>102</v>
      </c>
      <c r="BS140" s="28" t="s">
        <v>103</v>
      </c>
      <c r="BT140" s="28" t="str">
        <f aca="false">CONCATENATE(BH140,"_",BQ140)</f>
        <v>7-10_8-8</v>
      </c>
      <c r="BU140" s="35" t="n">
        <v>49828133114.682</v>
      </c>
      <c r="BV140" s="27" t="s">
        <v>104</v>
      </c>
      <c r="BW140" s="35" t="n">
        <v>74742199672.023</v>
      </c>
      <c r="BX140" s="28"/>
    </row>
    <row r="141" customFormat="false" ht="13.8" hidden="false" customHeight="false" outlineLevel="0" collapsed="false">
      <c r="A141" s="27" t="n">
        <v>775080</v>
      </c>
      <c r="B141" s="38" t="s">
        <v>241</v>
      </c>
      <c r="C141" s="38" t="n">
        <v>2</v>
      </c>
      <c r="D141" s="28" t="s">
        <v>929</v>
      </c>
      <c r="E141" s="28" t="str">
        <f aca="false">CONCATENATE("Ua",REPT("0",3-(LEN(D141)-FIND("B",D141))),RIGHT(D141,LEN(D141)-FIND("B",D141)))</f>
        <v>Ua100</v>
      </c>
      <c r="F141" s="28" t="s">
        <v>432</v>
      </c>
      <c r="G141" s="27" t="s">
        <v>78</v>
      </c>
      <c r="H141" s="28" t="s">
        <v>78</v>
      </c>
      <c r="I141" s="28" t="s">
        <v>78</v>
      </c>
      <c r="J141" s="27" t="s">
        <v>78</v>
      </c>
      <c r="K141" s="27" t="s">
        <v>403</v>
      </c>
      <c r="L141" s="27" t="s">
        <v>404</v>
      </c>
      <c r="M141" s="27" t="s">
        <v>405</v>
      </c>
      <c r="N141" s="27"/>
      <c r="O141" s="27" t="s">
        <v>81</v>
      </c>
      <c r="P141" s="27"/>
      <c r="Q141" s="28"/>
      <c r="R141" s="31" t="n">
        <v>1977</v>
      </c>
      <c r="S141" s="31" t="n">
        <v>10</v>
      </c>
      <c r="T141" s="31" t="n">
        <v>15</v>
      </c>
      <c r="U141" s="27" t="s">
        <v>447</v>
      </c>
      <c r="V141" s="27" t="s">
        <v>438</v>
      </c>
      <c r="W141" s="27" t="s">
        <v>83</v>
      </c>
      <c r="X141" s="27" t="s">
        <v>560</v>
      </c>
      <c r="Y141" s="27" t="s">
        <v>423</v>
      </c>
      <c r="Z141" s="27" t="s">
        <v>825</v>
      </c>
      <c r="AA141" s="27" t="s">
        <v>909</v>
      </c>
      <c r="AB141" s="27" t="s">
        <v>563</v>
      </c>
      <c r="AC141" s="27"/>
      <c r="AD141" s="27"/>
      <c r="AE141" s="27" t="s">
        <v>467</v>
      </c>
      <c r="AF141" s="28"/>
      <c r="AG141" s="28"/>
      <c r="AH141" s="28"/>
      <c r="AI141" s="28"/>
      <c r="AJ141" s="28" t="n">
        <v>0</v>
      </c>
      <c r="AK141" s="27" t="s">
        <v>435</v>
      </c>
      <c r="AL141" s="28"/>
      <c r="AM141" s="28"/>
      <c r="AN141" s="29" t="s">
        <v>469</v>
      </c>
      <c r="AO141" s="28" t="s">
        <v>415</v>
      </c>
      <c r="AP141" s="54" t="n">
        <v>0.002</v>
      </c>
      <c r="AQ141" s="28" t="s">
        <v>930</v>
      </c>
      <c r="AR141" s="34" t="n">
        <v>43417</v>
      </c>
      <c r="AS141" s="28" t="n">
        <v>17</v>
      </c>
      <c r="AT141" s="28" t="n">
        <v>2</v>
      </c>
      <c r="AU141" s="28" t="n">
        <v>0</v>
      </c>
      <c r="AV141" s="28"/>
      <c r="AW141" s="28" t="s">
        <v>95</v>
      </c>
      <c r="AX141" s="28" t="s">
        <v>96</v>
      </c>
      <c r="AY141" s="28" t="n">
        <f aca="false">45-2.5-20</f>
        <v>22.5</v>
      </c>
      <c r="AZ141" s="28" t="n">
        <v>45</v>
      </c>
      <c r="BA141" s="28" t="n">
        <v>0.576</v>
      </c>
      <c r="BB141" s="33" t="n">
        <f aca="false">BA141*45/AT141</f>
        <v>12.96</v>
      </c>
      <c r="BC141" s="28" t="n">
        <v>180</v>
      </c>
      <c r="BD141" s="34" t="n">
        <v>43430</v>
      </c>
      <c r="BE141" s="28" t="n">
        <v>10</v>
      </c>
      <c r="BF141" s="28" t="n">
        <v>20</v>
      </c>
      <c r="BG141" s="35" t="n">
        <v>524904897.469018</v>
      </c>
      <c r="BH141" s="28" t="s">
        <v>931</v>
      </c>
      <c r="BI141" s="28" t="s">
        <v>149</v>
      </c>
      <c r="BJ141" s="28" t="s">
        <v>175</v>
      </c>
      <c r="BK141" s="34" t="n">
        <v>43443</v>
      </c>
      <c r="BL141" s="28" t="n">
        <v>4</v>
      </c>
      <c r="BM141" s="28" t="n">
        <v>18</v>
      </c>
      <c r="BN141" s="28" t="n">
        <v>10</v>
      </c>
      <c r="BO141" s="28" t="n">
        <v>15</v>
      </c>
      <c r="BP141" s="28" t="s">
        <v>100</v>
      </c>
      <c r="BQ141" s="28" t="s">
        <v>101</v>
      </c>
      <c r="BR141" s="28" t="s">
        <v>102</v>
      </c>
      <c r="BS141" s="28" t="s">
        <v>103</v>
      </c>
      <c r="BT141" s="28" t="str">
        <f aca="false">CONCATENATE(BH141,"_",BQ141)</f>
        <v>2-14_8-8</v>
      </c>
      <c r="BU141" s="35" t="n">
        <v>353846914245.552</v>
      </c>
      <c r="BV141" s="27" t="s">
        <v>104</v>
      </c>
      <c r="BW141" s="35" t="n">
        <v>530770371368.328</v>
      </c>
      <c r="BX141" s="28"/>
    </row>
    <row r="142" customFormat="false" ht="13.8" hidden="false" customHeight="false" outlineLevel="0" collapsed="false">
      <c r="A142" s="27" t="n">
        <v>587901</v>
      </c>
      <c r="B142" s="53"/>
      <c r="C142" s="53" t="n">
        <v>1</v>
      </c>
      <c r="D142" s="28" t="s">
        <v>932</v>
      </c>
      <c r="E142" s="28" t="str">
        <f aca="false">CONCATENATE("Ua",REPT("0",3-(LEN(D142)-FIND("B",D142))),RIGHT(D142,LEN(D142)-FIND("B",D142)))</f>
        <v>Ua054</v>
      </c>
      <c r="F142" s="28" t="s">
        <v>432</v>
      </c>
      <c r="G142" s="27" t="s">
        <v>78</v>
      </c>
      <c r="H142" s="28" t="s">
        <v>78</v>
      </c>
      <c r="I142" s="28" t="s">
        <v>78</v>
      </c>
      <c r="J142" s="27" t="s">
        <v>78</v>
      </c>
      <c r="K142" s="27" t="s">
        <v>403</v>
      </c>
      <c r="L142" s="27" t="s">
        <v>404</v>
      </c>
      <c r="M142" s="27" t="s">
        <v>405</v>
      </c>
      <c r="N142" s="27"/>
      <c r="O142" s="27" t="s">
        <v>81</v>
      </c>
      <c r="P142" s="27"/>
      <c r="Q142" s="28"/>
      <c r="R142" s="31" t="n">
        <v>1967</v>
      </c>
      <c r="S142" s="31" t="n">
        <v>10</v>
      </c>
      <c r="T142" s="31" t="n">
        <v>1</v>
      </c>
      <c r="U142" s="27" t="s">
        <v>447</v>
      </c>
      <c r="V142" s="27"/>
      <c r="W142" s="27" t="s">
        <v>83</v>
      </c>
      <c r="X142" s="27" t="s">
        <v>422</v>
      </c>
      <c r="Y142" s="27" t="s">
        <v>933</v>
      </c>
      <c r="Z142" s="27" t="s">
        <v>934</v>
      </c>
      <c r="AA142" s="27" t="s">
        <v>935</v>
      </c>
      <c r="AB142" s="27" t="s">
        <v>936</v>
      </c>
      <c r="AC142" s="27"/>
      <c r="AD142" s="27"/>
      <c r="AE142" s="27" t="s">
        <v>412</v>
      </c>
      <c r="AF142" s="26" t="s">
        <v>937</v>
      </c>
      <c r="AG142" s="26"/>
      <c r="AH142" s="28"/>
      <c r="AI142" s="28"/>
      <c r="AJ142" s="28" t="n">
        <v>0</v>
      </c>
      <c r="AK142" s="27" t="s">
        <v>435</v>
      </c>
      <c r="AL142" s="28"/>
      <c r="AM142" s="28"/>
      <c r="AN142" s="29" t="s">
        <v>93</v>
      </c>
      <c r="AO142" s="28" t="s">
        <v>415</v>
      </c>
      <c r="AP142" s="54" t="n">
        <v>0.007</v>
      </c>
      <c r="AQ142" s="52"/>
      <c r="AR142" s="34" t="n">
        <v>43376</v>
      </c>
      <c r="AS142" s="28" t="n">
        <v>11</v>
      </c>
      <c r="AT142" s="28" t="n">
        <v>1</v>
      </c>
      <c r="AU142" s="28" t="n">
        <f aca="false">7-AT142</f>
        <v>6</v>
      </c>
      <c r="AV142" s="28"/>
      <c r="AW142" s="28" t="s">
        <v>95</v>
      </c>
      <c r="AX142" s="28" t="s">
        <v>96</v>
      </c>
      <c r="AY142" s="28" t="n">
        <f aca="false">45-2.5-20</f>
        <v>22.5</v>
      </c>
      <c r="AZ142" s="28" t="n">
        <v>45</v>
      </c>
      <c r="BA142" s="28" t="n">
        <f aca="false">2080/1000</f>
        <v>2.08</v>
      </c>
      <c r="BB142" s="45" t="n">
        <f aca="false">BA142*45/AT142</f>
        <v>93.6</v>
      </c>
      <c r="BC142" s="28" t="n">
        <v>193</v>
      </c>
      <c r="BD142" s="34" t="n">
        <v>43432</v>
      </c>
      <c r="BE142" s="28" t="n">
        <v>11</v>
      </c>
      <c r="BF142" s="28" t="n">
        <v>20</v>
      </c>
      <c r="BG142" s="35" t="n">
        <v>238717.735394083</v>
      </c>
      <c r="BH142" s="28" t="s">
        <v>938</v>
      </c>
      <c r="BI142" s="28" t="s">
        <v>149</v>
      </c>
      <c r="BJ142" s="28" t="s">
        <v>99</v>
      </c>
      <c r="BK142" s="34" t="n">
        <v>43443</v>
      </c>
      <c r="BL142" s="28" t="n">
        <v>4</v>
      </c>
      <c r="BM142" s="28" t="n">
        <v>18</v>
      </c>
      <c r="BN142" s="28" t="n">
        <v>10</v>
      </c>
      <c r="BO142" s="28" t="n">
        <v>15</v>
      </c>
      <c r="BP142" s="28" t="s">
        <v>100</v>
      </c>
      <c r="BQ142" s="28" t="s">
        <v>135</v>
      </c>
      <c r="BR142" s="28" t="s">
        <v>136</v>
      </c>
      <c r="BS142" s="28" t="s">
        <v>123</v>
      </c>
      <c r="BT142" s="28" t="str">
        <f aca="false">CONCATENATE(BH142,"_",BQ142)</f>
        <v>2-15_9-9</v>
      </c>
      <c r="BU142" s="35" t="n">
        <v>110794871.043499</v>
      </c>
      <c r="BV142" s="27" t="s">
        <v>104</v>
      </c>
      <c r="BW142" s="35" t="n">
        <v>166192306.565248</v>
      </c>
      <c r="BX142" s="28"/>
    </row>
    <row r="143" customFormat="false" ht="13.8" hidden="false" customHeight="false" outlineLevel="0" collapsed="false">
      <c r="A143" s="27" t="n">
        <v>582736</v>
      </c>
      <c r="B143" s="27"/>
      <c r="C143" s="27" t="n">
        <v>1</v>
      </c>
      <c r="D143" s="28" t="s">
        <v>939</v>
      </c>
      <c r="E143" s="28" t="str">
        <f aca="false">CONCATENATE("Ua",REPT("0",3-(LEN(D143)-FIND("B",D143))),RIGHT(D143,LEN(D143)-FIND("B",D143)))</f>
        <v>Ua087</v>
      </c>
      <c r="F143" s="28" t="s">
        <v>432</v>
      </c>
      <c r="G143" s="27" t="s">
        <v>78</v>
      </c>
      <c r="H143" s="28" t="s">
        <v>78</v>
      </c>
      <c r="I143" s="28" t="s">
        <v>78</v>
      </c>
      <c r="J143" s="27" t="s">
        <v>78</v>
      </c>
      <c r="K143" s="27" t="s">
        <v>403</v>
      </c>
      <c r="L143" s="27" t="s">
        <v>404</v>
      </c>
      <c r="M143" s="27" t="s">
        <v>405</v>
      </c>
      <c r="N143" s="27"/>
      <c r="O143" s="27" t="s">
        <v>81</v>
      </c>
      <c r="P143" s="27"/>
      <c r="Q143" s="28"/>
      <c r="R143" s="31"/>
      <c r="S143" s="31"/>
      <c r="T143" s="31"/>
      <c r="U143" s="27" t="s">
        <v>447</v>
      </c>
      <c r="V143" s="27" t="s">
        <v>406</v>
      </c>
      <c r="W143" s="27" t="s">
        <v>83</v>
      </c>
      <c r="X143" s="27" t="s">
        <v>940</v>
      </c>
      <c r="Y143" s="27"/>
      <c r="Z143" s="27" t="s">
        <v>941</v>
      </c>
      <c r="AA143" s="27" t="s">
        <v>770</v>
      </c>
      <c r="AB143" s="27"/>
      <c r="AC143" s="27"/>
      <c r="AD143" s="27"/>
      <c r="AE143" s="27" t="s">
        <v>412</v>
      </c>
      <c r="AF143" s="28" t="s">
        <v>942</v>
      </c>
      <c r="AG143" s="28"/>
      <c r="AH143" s="28"/>
      <c r="AI143" s="28"/>
      <c r="AJ143" s="28" t="n">
        <v>0</v>
      </c>
      <c r="AK143" s="27" t="s">
        <v>435</v>
      </c>
      <c r="AL143" s="28"/>
      <c r="AM143" s="28"/>
      <c r="AN143" s="29" t="s">
        <v>427</v>
      </c>
      <c r="AO143" s="28" t="s">
        <v>415</v>
      </c>
      <c r="AP143" s="54" t="n">
        <v>0.005</v>
      </c>
      <c r="AQ143" s="28"/>
      <c r="AR143" s="34" t="n">
        <v>43395</v>
      </c>
      <c r="AS143" s="28" t="n">
        <v>15</v>
      </c>
      <c r="AT143" s="28" t="n">
        <v>2</v>
      </c>
      <c r="AU143" s="28"/>
      <c r="AV143" s="48"/>
      <c r="AW143" s="28" t="s">
        <v>95</v>
      </c>
      <c r="AX143" s="28" t="s">
        <v>96</v>
      </c>
      <c r="AY143" s="28" t="n">
        <f aca="false">45-2.5-20</f>
        <v>22.5</v>
      </c>
      <c r="AZ143" s="28" t="n">
        <v>45</v>
      </c>
      <c r="BA143" s="28" t="n">
        <v>0.361</v>
      </c>
      <c r="BB143" s="33" t="n">
        <f aca="false">BA143*45/AT143</f>
        <v>8.1225</v>
      </c>
      <c r="BC143" s="28" t="n">
        <v>196</v>
      </c>
      <c r="BD143" s="34" t="n">
        <v>43432</v>
      </c>
      <c r="BE143" s="28" t="n">
        <v>11</v>
      </c>
      <c r="BF143" s="28" t="n">
        <v>20</v>
      </c>
      <c r="BG143" s="35" t="n">
        <v>21216719.6809567</v>
      </c>
      <c r="BH143" s="28" t="s">
        <v>943</v>
      </c>
      <c r="BI143" s="28" t="s">
        <v>168</v>
      </c>
      <c r="BJ143" s="28" t="s">
        <v>99</v>
      </c>
      <c r="BK143" s="34" t="n">
        <v>43443</v>
      </c>
      <c r="BL143" s="28" t="n">
        <v>4</v>
      </c>
      <c r="BM143" s="28" t="n">
        <v>18</v>
      </c>
      <c r="BN143" s="28" t="n">
        <v>10</v>
      </c>
      <c r="BO143" s="28" t="n">
        <v>15</v>
      </c>
      <c r="BP143" s="28" t="s">
        <v>100</v>
      </c>
      <c r="BQ143" s="28" t="s">
        <v>135</v>
      </c>
      <c r="BR143" s="28" t="s">
        <v>136</v>
      </c>
      <c r="BS143" s="28" t="s">
        <v>123</v>
      </c>
      <c r="BT143" s="28" t="str">
        <f aca="false">CONCATENATE(BH143,"_",BQ143)</f>
        <v>4-15_9-9</v>
      </c>
      <c r="BU143" s="35" t="n">
        <v>68875220848.1737</v>
      </c>
      <c r="BV143" s="27" t="s">
        <v>104</v>
      </c>
      <c r="BW143" s="35" t="n">
        <v>103312831272.261</v>
      </c>
      <c r="BX143" s="28"/>
    </row>
    <row r="144" customFormat="false" ht="13.8" hidden="false" customHeight="false" outlineLevel="0" collapsed="false">
      <c r="A144" s="27" t="n">
        <v>583122</v>
      </c>
      <c r="B144" s="27"/>
      <c r="C144" s="27" t="n">
        <v>1</v>
      </c>
      <c r="D144" s="28" t="s">
        <v>944</v>
      </c>
      <c r="E144" s="28" t="str">
        <f aca="false">CONCATENATE("Ua",REPT("0",3-(LEN(D144)-FIND("B",D144))),RIGHT(D144,LEN(D144)-FIND("B",D144)))</f>
        <v>Ua108</v>
      </c>
      <c r="F144" s="28" t="s">
        <v>432</v>
      </c>
      <c r="G144" s="27" t="s">
        <v>78</v>
      </c>
      <c r="H144" s="28" t="s">
        <v>78</v>
      </c>
      <c r="I144" s="28" t="s">
        <v>78</v>
      </c>
      <c r="J144" s="27" t="s">
        <v>78</v>
      </c>
      <c r="K144" s="27" t="s">
        <v>403</v>
      </c>
      <c r="L144" s="27" t="s">
        <v>404</v>
      </c>
      <c r="M144" s="27" t="s">
        <v>405</v>
      </c>
      <c r="N144" s="27"/>
      <c r="O144" s="27" t="s">
        <v>81</v>
      </c>
      <c r="P144" s="27"/>
      <c r="Q144" s="28"/>
      <c r="R144" s="31"/>
      <c r="S144" s="31"/>
      <c r="T144" s="31"/>
      <c r="U144" s="27" t="s">
        <v>447</v>
      </c>
      <c r="V144" s="27" t="s">
        <v>406</v>
      </c>
      <c r="W144" s="27" t="s">
        <v>83</v>
      </c>
      <c r="X144" s="27" t="s">
        <v>544</v>
      </c>
      <c r="Y144" s="27"/>
      <c r="Z144" s="27" t="s">
        <v>544</v>
      </c>
      <c r="AA144" s="27" t="s">
        <v>802</v>
      </c>
      <c r="AB144" s="27" t="s">
        <v>803</v>
      </c>
      <c r="AC144" s="27"/>
      <c r="AD144" s="27"/>
      <c r="AE144" s="27" t="s">
        <v>412</v>
      </c>
      <c r="AF144" s="28" t="s">
        <v>945</v>
      </c>
      <c r="AG144" s="28"/>
      <c r="AH144" s="28"/>
      <c r="AI144" s="28"/>
      <c r="AJ144" s="28" t="n">
        <v>0</v>
      </c>
      <c r="AK144" s="27" t="s">
        <v>435</v>
      </c>
      <c r="AL144" s="28"/>
      <c r="AM144" s="28"/>
      <c r="AN144" s="29" t="s">
        <v>427</v>
      </c>
      <c r="AO144" s="28" t="s">
        <v>415</v>
      </c>
      <c r="AP144" s="54" t="n">
        <v>0.006</v>
      </c>
      <c r="AQ144" s="28"/>
      <c r="AR144" s="34" t="n">
        <v>43418</v>
      </c>
      <c r="AS144" s="28" t="n">
        <v>18</v>
      </c>
      <c r="AT144" s="28" t="n">
        <v>2</v>
      </c>
      <c r="AU144" s="28" t="n">
        <v>0</v>
      </c>
      <c r="AV144" s="28"/>
      <c r="AW144" s="28" t="s">
        <v>95</v>
      </c>
      <c r="AX144" s="28" t="s">
        <v>96</v>
      </c>
      <c r="AY144" s="28" t="n">
        <f aca="false">45-2.5-20</f>
        <v>22.5</v>
      </c>
      <c r="AZ144" s="28" t="n">
        <v>45</v>
      </c>
      <c r="BA144" s="28" t="n">
        <v>1.63</v>
      </c>
      <c r="BB144" s="33" t="n">
        <f aca="false">BA144*45/AT144</f>
        <v>36.675</v>
      </c>
      <c r="BC144" s="28" t="n">
        <v>211</v>
      </c>
      <c r="BD144" s="34" t="n">
        <v>43432</v>
      </c>
      <c r="BE144" s="28" t="n">
        <v>11</v>
      </c>
      <c r="BF144" s="28" t="n">
        <v>20</v>
      </c>
      <c r="BG144" s="35" t="n">
        <v>70961461.1389672</v>
      </c>
      <c r="BH144" s="28" t="s">
        <v>946</v>
      </c>
      <c r="BI144" s="28" t="s">
        <v>98</v>
      </c>
      <c r="BJ144" s="28" t="s">
        <v>134</v>
      </c>
      <c r="BK144" s="34" t="n">
        <v>43443</v>
      </c>
      <c r="BL144" s="28" t="n">
        <v>4</v>
      </c>
      <c r="BM144" s="28" t="n">
        <v>18</v>
      </c>
      <c r="BN144" s="28" t="n">
        <v>10</v>
      </c>
      <c r="BO144" s="28" t="n">
        <v>15</v>
      </c>
      <c r="BP144" s="28" t="s">
        <v>100</v>
      </c>
      <c r="BQ144" s="28" t="s">
        <v>135</v>
      </c>
      <c r="BR144" s="28" t="s">
        <v>136</v>
      </c>
      <c r="BS144" s="28" t="s">
        <v>123</v>
      </c>
      <c r="BT144" s="28" t="str">
        <f aca="false">CONCATENATE(BH144,"_",BQ144)</f>
        <v>12-13_9-9</v>
      </c>
      <c r="BU144" s="35" t="n">
        <v>27440015864.1076</v>
      </c>
      <c r="BV144" s="27" t="s">
        <v>104</v>
      </c>
      <c r="BW144" s="35" t="n">
        <v>41160023796.1615</v>
      </c>
      <c r="BX144" s="28"/>
    </row>
    <row r="145" customFormat="false" ht="13.8" hidden="false" customHeight="false" outlineLevel="0" collapsed="false">
      <c r="A145" s="27" t="n">
        <v>583126</v>
      </c>
      <c r="B145" s="27"/>
      <c r="C145" s="27" t="n">
        <v>1</v>
      </c>
      <c r="D145" s="28" t="s">
        <v>947</v>
      </c>
      <c r="E145" s="28" t="str">
        <f aca="false">CONCATENATE("Ua",REPT("0",3-(LEN(D145)-FIND("B",D145))),RIGHT(D145,LEN(D145)-FIND("B",D145)))</f>
        <v>Ua082</v>
      </c>
      <c r="F145" s="28" t="s">
        <v>432</v>
      </c>
      <c r="G145" s="27" t="s">
        <v>78</v>
      </c>
      <c r="H145" s="28" t="s">
        <v>78</v>
      </c>
      <c r="I145" s="28" t="s">
        <v>78</v>
      </c>
      <c r="J145" s="27" t="s">
        <v>78</v>
      </c>
      <c r="K145" s="27" t="s">
        <v>403</v>
      </c>
      <c r="L145" s="27" t="s">
        <v>404</v>
      </c>
      <c r="M145" s="27" t="s">
        <v>405</v>
      </c>
      <c r="N145" s="27"/>
      <c r="O145" s="27" t="s">
        <v>81</v>
      </c>
      <c r="P145" s="27"/>
      <c r="Q145" s="28"/>
      <c r="R145" s="31" t="n">
        <v>1939</v>
      </c>
      <c r="S145" s="31" t="n">
        <v>3</v>
      </c>
      <c r="T145" s="31"/>
      <c r="U145" s="27" t="s">
        <v>236</v>
      </c>
      <c r="V145" s="27" t="s">
        <v>406</v>
      </c>
      <c r="W145" s="27" t="s">
        <v>83</v>
      </c>
      <c r="X145" s="27" t="s">
        <v>698</v>
      </c>
      <c r="Y145" s="27"/>
      <c r="Z145" s="27" t="s">
        <v>948</v>
      </c>
      <c r="AA145" s="27" t="s">
        <v>949</v>
      </c>
      <c r="AB145" s="27" t="s">
        <v>563</v>
      </c>
      <c r="AC145" s="27"/>
      <c r="AD145" s="27"/>
      <c r="AE145" s="27" t="s">
        <v>467</v>
      </c>
      <c r="AF145" s="28" t="s">
        <v>950</v>
      </c>
      <c r="AG145" s="28"/>
      <c r="AH145" s="28"/>
      <c r="AI145" s="28" t="s">
        <v>741</v>
      </c>
      <c r="AJ145" s="28" t="n">
        <v>0</v>
      </c>
      <c r="AK145" s="27" t="s">
        <v>435</v>
      </c>
      <c r="AL145" s="28"/>
      <c r="AM145" s="28"/>
      <c r="AN145" s="29" t="s">
        <v>427</v>
      </c>
      <c r="AO145" s="28" t="s">
        <v>415</v>
      </c>
      <c r="AP145" s="54" t="n">
        <v>-0.006</v>
      </c>
      <c r="AQ145" s="28" t="s">
        <v>951</v>
      </c>
      <c r="AR145" s="34" t="n">
        <v>43389</v>
      </c>
      <c r="AS145" s="28" t="n">
        <v>14</v>
      </c>
      <c r="AT145" s="28" t="n">
        <v>2</v>
      </c>
      <c r="AU145" s="28" t="n">
        <v>0</v>
      </c>
      <c r="AV145" s="28"/>
      <c r="AW145" s="28" t="s">
        <v>95</v>
      </c>
      <c r="AX145" s="28" t="s">
        <v>96</v>
      </c>
      <c r="AY145" s="28" t="n">
        <f aca="false">45-2.5-20</f>
        <v>22.5</v>
      </c>
      <c r="AZ145" s="28" t="n">
        <v>45</v>
      </c>
      <c r="BA145" s="28" t="n">
        <v>0.154</v>
      </c>
      <c r="BB145" s="33" t="n">
        <f aca="false">BA145*45/AT145</f>
        <v>3.465</v>
      </c>
      <c r="BC145" s="28" t="n">
        <v>237</v>
      </c>
      <c r="BD145" s="34" t="n">
        <v>43433</v>
      </c>
      <c r="BE145" s="28" t="n">
        <v>12</v>
      </c>
      <c r="BF145" s="28" t="n">
        <v>20</v>
      </c>
      <c r="BG145" s="35" t="n">
        <v>27765890.7863503</v>
      </c>
      <c r="BH145" s="28" t="s">
        <v>371</v>
      </c>
      <c r="BI145" s="28" t="s">
        <v>168</v>
      </c>
      <c r="BJ145" s="28" t="s">
        <v>149</v>
      </c>
      <c r="BK145" s="34" t="n">
        <v>43437</v>
      </c>
      <c r="BL145" s="28" t="n">
        <v>1</v>
      </c>
      <c r="BM145" s="28" t="n">
        <v>16</v>
      </c>
      <c r="BN145" s="28" t="n">
        <v>10</v>
      </c>
      <c r="BO145" s="28" t="n">
        <v>15</v>
      </c>
      <c r="BP145" s="28" t="s">
        <v>268</v>
      </c>
      <c r="BQ145" s="28" t="s">
        <v>259</v>
      </c>
      <c r="BR145" s="28" t="s">
        <v>269</v>
      </c>
      <c r="BS145" s="28" t="s">
        <v>260</v>
      </c>
      <c r="BT145" s="28" t="str">
        <f aca="false">CONCATENATE(BH145,"_",BQ145)</f>
        <v>4-2_3-3</v>
      </c>
      <c r="BU145" s="35" t="n">
        <v>8956852301.05441</v>
      </c>
      <c r="BV145" s="27" t="s">
        <v>104</v>
      </c>
      <c r="BW145" s="35" t="n">
        <v>13435278451.5816</v>
      </c>
      <c r="BX145" s="28"/>
    </row>
    <row r="146" customFormat="false" ht="13.8" hidden="false" customHeight="false" outlineLevel="0" collapsed="false">
      <c r="A146" s="27" t="n">
        <v>583093</v>
      </c>
      <c r="B146" s="27"/>
      <c r="C146" s="27" t="n">
        <v>1</v>
      </c>
      <c r="D146" s="28" t="s">
        <v>952</v>
      </c>
      <c r="E146" s="28" t="str">
        <f aca="false">CONCATENATE("Ua",REPT("0",3-(LEN(D146)-FIND("B",D146))),RIGHT(D146,LEN(D146)-FIND("B",D146)))</f>
        <v>Ua130</v>
      </c>
      <c r="F146" s="28" t="s">
        <v>432</v>
      </c>
      <c r="G146" s="27" t="s">
        <v>78</v>
      </c>
      <c r="H146" s="28" t="s">
        <v>78</v>
      </c>
      <c r="I146" s="28" t="s">
        <v>78</v>
      </c>
      <c r="J146" s="27" t="s">
        <v>78</v>
      </c>
      <c r="K146" s="27" t="s">
        <v>403</v>
      </c>
      <c r="L146" s="27" t="s">
        <v>404</v>
      </c>
      <c r="M146" s="27" t="s">
        <v>405</v>
      </c>
      <c r="N146" s="27"/>
      <c r="O146" s="27" t="s">
        <v>81</v>
      </c>
      <c r="P146" s="27"/>
      <c r="Q146" s="28"/>
      <c r="R146" s="31" t="n">
        <v>1846</v>
      </c>
      <c r="S146" s="31" t="n">
        <v>4</v>
      </c>
      <c r="T146" s="31"/>
      <c r="U146" s="27"/>
      <c r="V146" s="27" t="s">
        <v>406</v>
      </c>
      <c r="W146" s="27" t="s">
        <v>83</v>
      </c>
      <c r="X146" s="27" t="s">
        <v>422</v>
      </c>
      <c r="Y146" s="27"/>
      <c r="Z146" s="27" t="s">
        <v>761</v>
      </c>
      <c r="AA146" s="27" t="s">
        <v>422</v>
      </c>
      <c r="AB146" s="27" t="s">
        <v>953</v>
      </c>
      <c r="AC146" s="27"/>
      <c r="AD146" s="27"/>
      <c r="AE146" s="27" t="s">
        <v>412</v>
      </c>
      <c r="AF146" s="28"/>
      <c r="AG146" s="28"/>
      <c r="AH146" s="28"/>
      <c r="AI146" s="28" t="s">
        <v>459</v>
      </c>
      <c r="AJ146" s="28" t="n">
        <v>0</v>
      </c>
      <c r="AK146" s="27" t="s">
        <v>435</v>
      </c>
      <c r="AL146" s="28"/>
      <c r="AM146" s="28"/>
      <c r="AN146" s="29" t="s">
        <v>427</v>
      </c>
      <c r="AO146" s="28" t="s">
        <v>415</v>
      </c>
      <c r="AP146" s="54" t="n">
        <v>0.008</v>
      </c>
      <c r="AQ146" s="28"/>
      <c r="AR146" s="34" t="n">
        <v>43424</v>
      </c>
      <c r="AS146" s="28" t="n">
        <v>21</v>
      </c>
      <c r="AT146" s="28" t="n">
        <v>6</v>
      </c>
      <c r="AU146" s="28" t="n">
        <v>0</v>
      </c>
      <c r="AV146" s="28"/>
      <c r="AW146" s="28" t="s">
        <v>95</v>
      </c>
      <c r="AX146" s="28" t="s">
        <v>96</v>
      </c>
      <c r="AY146" s="28" t="n">
        <f aca="false">45-2.5-20</f>
        <v>22.5</v>
      </c>
      <c r="AZ146" s="28" t="n">
        <v>45</v>
      </c>
      <c r="BA146" s="28" t="n">
        <v>3.83</v>
      </c>
      <c r="BB146" s="33" t="n">
        <f aca="false">BA146*45/AT146</f>
        <v>28.725</v>
      </c>
      <c r="BC146" s="28" t="n">
        <v>245</v>
      </c>
      <c r="BD146" s="34" t="n">
        <v>43433</v>
      </c>
      <c r="BE146" s="28" t="n">
        <v>12</v>
      </c>
      <c r="BF146" s="28" t="n">
        <v>20</v>
      </c>
      <c r="BG146" s="35" t="n">
        <v>2545040.63220662</v>
      </c>
      <c r="BH146" s="28" t="s">
        <v>954</v>
      </c>
      <c r="BI146" s="28" t="s">
        <v>134</v>
      </c>
      <c r="BJ146" s="28" t="s">
        <v>133</v>
      </c>
      <c r="BK146" s="34" t="n">
        <v>43437</v>
      </c>
      <c r="BL146" s="28" t="n">
        <v>1</v>
      </c>
      <c r="BM146" s="28" t="n">
        <v>16</v>
      </c>
      <c r="BN146" s="28" t="n">
        <v>10</v>
      </c>
      <c r="BO146" s="28" t="n">
        <v>15</v>
      </c>
      <c r="BP146" s="28" t="s">
        <v>268</v>
      </c>
      <c r="BQ146" s="28" t="s">
        <v>259</v>
      </c>
      <c r="BR146" s="28" t="s">
        <v>269</v>
      </c>
      <c r="BS146" s="28" t="s">
        <v>260</v>
      </c>
      <c r="BT146" s="28" t="str">
        <f aca="false">CONCATENATE(BH146,"_",BQ146)</f>
        <v>13-11_3-3</v>
      </c>
      <c r="BU146" s="35" t="n">
        <v>1036803532.72312</v>
      </c>
      <c r="BV146" s="27" t="s">
        <v>104</v>
      </c>
      <c r="BW146" s="35" t="n">
        <v>1555205299.08468</v>
      </c>
      <c r="BX146" s="28"/>
    </row>
    <row r="147" customFormat="false" ht="13.8" hidden="false" customHeight="false" outlineLevel="0" collapsed="false">
      <c r="A147" s="27" t="n">
        <v>640578</v>
      </c>
      <c r="B147" s="53"/>
      <c r="C147" s="53" t="n">
        <v>1</v>
      </c>
      <c r="D147" s="28" t="s">
        <v>955</v>
      </c>
      <c r="E147" s="28" t="str">
        <f aca="false">CONCATENATE("Ua",REPT("0",3-(LEN(D147)-FIND("B",D147))),RIGHT(D147,LEN(D147)-FIND("B",D147)))</f>
        <v>Ua010</v>
      </c>
      <c r="F147" s="28" t="s">
        <v>432</v>
      </c>
      <c r="G147" s="27" t="s">
        <v>78</v>
      </c>
      <c r="H147" s="28" t="s">
        <v>78</v>
      </c>
      <c r="I147" s="28" t="s">
        <v>78</v>
      </c>
      <c r="J147" s="27" t="s">
        <v>78</v>
      </c>
      <c r="K147" s="27" t="s">
        <v>403</v>
      </c>
      <c r="L147" s="27" t="s">
        <v>404</v>
      </c>
      <c r="M147" s="27" t="s">
        <v>405</v>
      </c>
      <c r="N147" s="27"/>
      <c r="O147" s="27" t="s">
        <v>81</v>
      </c>
      <c r="P147" s="27"/>
      <c r="Q147" s="28"/>
      <c r="R147" s="31" t="n">
        <v>1930</v>
      </c>
      <c r="S147" s="31"/>
      <c r="T147" s="31"/>
      <c r="U147" s="27"/>
      <c r="V147" s="27"/>
      <c r="W147" s="27" t="s">
        <v>407</v>
      </c>
      <c r="X147" s="27" t="s">
        <v>783</v>
      </c>
      <c r="Y147" s="27"/>
      <c r="Z147" s="27" t="s">
        <v>784</v>
      </c>
      <c r="AA147" s="27" t="s">
        <v>956</v>
      </c>
      <c r="AB147" s="27" t="s">
        <v>411</v>
      </c>
      <c r="AC147" s="27"/>
      <c r="AD147" s="27"/>
      <c r="AE147" s="27" t="s">
        <v>412</v>
      </c>
      <c r="AF147" s="26" t="s">
        <v>957</v>
      </c>
      <c r="AG147" s="26"/>
      <c r="AH147" s="28"/>
      <c r="AI147" s="28"/>
      <c r="AJ147" s="28" t="n">
        <v>0</v>
      </c>
      <c r="AK147" s="27" t="s">
        <v>435</v>
      </c>
      <c r="AL147" s="28"/>
      <c r="AM147" s="28"/>
      <c r="AN147" s="29" t="s">
        <v>93</v>
      </c>
      <c r="AO147" s="28" t="s">
        <v>687</v>
      </c>
      <c r="AP147" s="54" t="n">
        <v>0.016</v>
      </c>
      <c r="AQ147" s="52"/>
      <c r="AR147" s="34" t="n">
        <v>43182</v>
      </c>
      <c r="AS147" s="28" t="n">
        <v>5</v>
      </c>
      <c r="AT147" s="28" t="n">
        <v>0</v>
      </c>
      <c r="AU147" s="28" t="n">
        <v>12</v>
      </c>
      <c r="AV147" s="28"/>
      <c r="AW147" s="28" t="s">
        <v>95</v>
      </c>
      <c r="AX147" s="28" t="s">
        <v>96</v>
      </c>
      <c r="AY147" s="28" t="n">
        <f aca="false">45-4-20</f>
        <v>21</v>
      </c>
      <c r="AZ147" s="28" t="n">
        <v>45</v>
      </c>
      <c r="BA147" s="45" t="n">
        <v>5.1</v>
      </c>
      <c r="BB147" s="45" t="e">
        <f aca="false">BA147*45/AT147</f>
        <v>#DIV/0!</v>
      </c>
      <c r="BC147" s="28" t="s">
        <v>253</v>
      </c>
      <c r="BD147" s="34" t="n">
        <v>43215</v>
      </c>
      <c r="BE147" s="28" t="n">
        <v>4</v>
      </c>
      <c r="BF147" s="28" t="n">
        <v>20</v>
      </c>
      <c r="BG147" s="35" t="n">
        <v>2125714.90992729</v>
      </c>
      <c r="BH147" s="28" t="s">
        <v>117</v>
      </c>
      <c r="BI147" s="28" t="s">
        <v>118</v>
      </c>
      <c r="BJ147" s="28" t="s">
        <v>118</v>
      </c>
      <c r="BK147" s="34" t="n">
        <v>43440</v>
      </c>
      <c r="BL147" s="28" t="n">
        <v>3</v>
      </c>
      <c r="BM147" s="28" t="n">
        <v>18</v>
      </c>
      <c r="BN147" s="28" t="n">
        <v>10</v>
      </c>
      <c r="BO147" s="28" t="n">
        <v>15</v>
      </c>
      <c r="BP147" s="28" t="s">
        <v>272</v>
      </c>
      <c r="BQ147" s="28" t="s">
        <v>181</v>
      </c>
      <c r="BR147" s="28" t="s">
        <v>182</v>
      </c>
      <c r="BS147" s="28" t="s">
        <v>183</v>
      </c>
      <c r="BT147" s="28" t="str">
        <f aca="false">CONCATENATE(BH147,"_",BQ147)</f>
        <v>7-7_2-2</v>
      </c>
      <c r="BU147" s="35" t="n">
        <v>5420359398.68774</v>
      </c>
      <c r="BV147" s="27" t="s">
        <v>104</v>
      </c>
      <c r="BW147" s="35" t="n">
        <v>8130539098.03161</v>
      </c>
      <c r="BX147" s="28"/>
    </row>
    <row r="148" customFormat="false" ht="13.8" hidden="false" customHeight="false" outlineLevel="0" collapsed="false">
      <c r="A148" s="27" t="n">
        <v>700085</v>
      </c>
      <c r="B148" s="53"/>
      <c r="C148" s="53" t="n">
        <v>1</v>
      </c>
      <c r="D148" s="28" t="s">
        <v>958</v>
      </c>
      <c r="E148" s="28" t="str">
        <f aca="false">CONCATENATE("Ua",REPT("0",3-(LEN(D148)-FIND("B",D148))),RIGHT(D148,LEN(D148)-FIND("B",D148)))</f>
        <v>Ua011</v>
      </c>
      <c r="F148" s="28" t="s">
        <v>432</v>
      </c>
      <c r="G148" s="27" t="s">
        <v>78</v>
      </c>
      <c r="H148" s="28" t="s">
        <v>78</v>
      </c>
      <c r="I148" s="28" t="s">
        <v>78</v>
      </c>
      <c r="J148" s="27" t="s">
        <v>78</v>
      </c>
      <c r="K148" s="27" t="s">
        <v>403</v>
      </c>
      <c r="L148" s="27" t="s">
        <v>404</v>
      </c>
      <c r="M148" s="27" t="s">
        <v>405</v>
      </c>
      <c r="N148" s="27"/>
      <c r="O148" s="27" t="s">
        <v>81</v>
      </c>
      <c r="P148" s="27"/>
      <c r="Q148" s="28"/>
      <c r="R148" s="31" t="n">
        <v>1970</v>
      </c>
      <c r="S148" s="31" t="n">
        <v>7</v>
      </c>
      <c r="T148" s="31" t="n">
        <v>29</v>
      </c>
      <c r="U148" s="27" t="s">
        <v>236</v>
      </c>
      <c r="V148" s="27"/>
      <c r="W148" s="27" t="s">
        <v>83</v>
      </c>
      <c r="X148" s="27" t="s">
        <v>422</v>
      </c>
      <c r="Y148" s="27" t="s">
        <v>959</v>
      </c>
      <c r="Z148" s="27" t="s">
        <v>960</v>
      </c>
      <c r="AA148" s="27" t="s">
        <v>961</v>
      </c>
      <c r="AB148" s="27" t="s">
        <v>466</v>
      </c>
      <c r="AC148" s="27"/>
      <c r="AD148" s="27"/>
      <c r="AE148" s="27" t="s">
        <v>500</v>
      </c>
      <c r="AF148" s="26" t="s">
        <v>962</v>
      </c>
      <c r="AG148" s="26"/>
      <c r="AH148" s="28"/>
      <c r="AI148" s="28"/>
      <c r="AJ148" s="28" t="n">
        <v>0</v>
      </c>
      <c r="AK148" s="27" t="s">
        <v>435</v>
      </c>
      <c r="AL148" s="28"/>
      <c r="AM148" s="28"/>
      <c r="AN148" s="29" t="s">
        <v>93</v>
      </c>
      <c r="AO148" s="28" t="s">
        <v>687</v>
      </c>
      <c r="AP148" s="54" t="n">
        <v>0.025</v>
      </c>
      <c r="AQ148" s="52"/>
      <c r="AR148" s="34" t="n">
        <v>43187</v>
      </c>
      <c r="AS148" s="28" t="n">
        <v>6</v>
      </c>
      <c r="AT148" s="28" t="n">
        <v>11</v>
      </c>
      <c r="AU148" s="28" t="n">
        <v>14</v>
      </c>
      <c r="AV148" s="28"/>
      <c r="AW148" s="28" t="s">
        <v>95</v>
      </c>
      <c r="AX148" s="28" t="s">
        <v>96</v>
      </c>
      <c r="AY148" s="28" t="n">
        <f aca="false">45-4-20</f>
        <v>21</v>
      </c>
      <c r="AZ148" s="28" t="n">
        <v>45</v>
      </c>
      <c r="BA148" s="45" t="n">
        <v>30.6</v>
      </c>
      <c r="BB148" s="45" t="n">
        <f aca="false">BA148*45/AT148</f>
        <v>125.181818181818</v>
      </c>
      <c r="BC148" s="28" t="s">
        <v>253</v>
      </c>
      <c r="BD148" s="34" t="n">
        <v>43215</v>
      </c>
      <c r="BE148" s="28" t="n">
        <v>4</v>
      </c>
      <c r="BF148" s="28" t="n">
        <v>20</v>
      </c>
      <c r="BG148" s="35" t="n">
        <v>2002030.60745232</v>
      </c>
      <c r="BH148" s="28" t="s">
        <v>963</v>
      </c>
      <c r="BI148" s="28" t="s">
        <v>133</v>
      </c>
      <c r="BJ148" s="28" t="s">
        <v>133</v>
      </c>
      <c r="BK148" s="34" t="n">
        <v>43440</v>
      </c>
      <c r="BL148" s="28" t="n">
        <v>3</v>
      </c>
      <c r="BM148" s="28" t="n">
        <v>18</v>
      </c>
      <c r="BN148" s="28" t="n">
        <v>10</v>
      </c>
      <c r="BO148" s="28" t="n">
        <v>15</v>
      </c>
      <c r="BP148" s="28" t="s">
        <v>272</v>
      </c>
      <c r="BQ148" s="28" t="s">
        <v>181</v>
      </c>
      <c r="BR148" s="28" t="s">
        <v>182</v>
      </c>
      <c r="BS148" s="28" t="s">
        <v>183</v>
      </c>
      <c r="BT148" s="28" t="str">
        <f aca="false">CONCATENATE(BH148,"_",BQ148)</f>
        <v>11-11_2-2</v>
      </c>
      <c r="BU148" s="35" t="n">
        <v>1015844404.69236</v>
      </c>
      <c r="BV148" s="27" t="s">
        <v>104</v>
      </c>
      <c r="BW148" s="35" t="n">
        <v>1523766607.03855</v>
      </c>
      <c r="BX148" s="28"/>
    </row>
    <row r="149" customFormat="false" ht="13.8" hidden="false" customHeight="false" outlineLevel="0" collapsed="false">
      <c r="A149" s="27" t="n">
        <v>583087</v>
      </c>
      <c r="B149" s="27"/>
      <c r="C149" s="27" t="n">
        <v>1</v>
      </c>
      <c r="D149" s="28" t="s">
        <v>964</v>
      </c>
      <c r="E149" s="28" t="str">
        <f aca="false">CONCATENATE("Ua",REPT("0",3-(LEN(D149)-FIND("B",D149))),RIGHT(D149,LEN(D149)-FIND("B",D149)))</f>
        <v>Ua012</v>
      </c>
      <c r="F149" s="28" t="s">
        <v>432</v>
      </c>
      <c r="G149" s="27" t="s">
        <v>78</v>
      </c>
      <c r="H149" s="28" t="s">
        <v>78</v>
      </c>
      <c r="I149" s="28" t="s">
        <v>78</v>
      </c>
      <c r="J149" s="27" t="s">
        <v>78</v>
      </c>
      <c r="K149" s="27" t="s">
        <v>403</v>
      </c>
      <c r="L149" s="27" t="s">
        <v>404</v>
      </c>
      <c r="M149" s="27" t="s">
        <v>405</v>
      </c>
      <c r="N149" s="27"/>
      <c r="O149" s="27" t="s">
        <v>81</v>
      </c>
      <c r="P149" s="27"/>
      <c r="Q149" s="28"/>
      <c r="R149" s="31" t="n">
        <v>1915</v>
      </c>
      <c r="S149" s="31"/>
      <c r="T149" s="31"/>
      <c r="U149" s="27" t="s">
        <v>447</v>
      </c>
      <c r="V149" s="27"/>
      <c r="W149" s="27" t="s">
        <v>83</v>
      </c>
      <c r="X149" s="27" t="s">
        <v>965</v>
      </c>
      <c r="Y149" s="27" t="s">
        <v>966</v>
      </c>
      <c r="Z149" s="27" t="s">
        <v>967</v>
      </c>
      <c r="AA149" s="27" t="s">
        <v>968</v>
      </c>
      <c r="AB149" s="27" t="s">
        <v>969</v>
      </c>
      <c r="AC149" s="27"/>
      <c r="AD149" s="27"/>
      <c r="AE149" s="27" t="s">
        <v>412</v>
      </c>
      <c r="AF149" s="28" t="s">
        <v>970</v>
      </c>
      <c r="AG149" s="28"/>
      <c r="AH149" s="28"/>
      <c r="AI149" s="28" t="s">
        <v>971</v>
      </c>
      <c r="AJ149" s="28" t="n">
        <v>0</v>
      </c>
      <c r="AK149" s="27" t="s">
        <v>435</v>
      </c>
      <c r="AL149" s="28"/>
      <c r="AM149" s="28"/>
      <c r="AN149" s="29" t="s">
        <v>427</v>
      </c>
      <c r="AO149" s="28" t="s">
        <v>687</v>
      </c>
      <c r="AP149" s="54" t="n">
        <v>0.021</v>
      </c>
      <c r="AQ149" s="28" t="s">
        <v>972</v>
      </c>
      <c r="AR149" s="34" t="n">
        <v>43187</v>
      </c>
      <c r="AS149" s="28" t="n">
        <v>6</v>
      </c>
      <c r="AT149" s="28" t="n">
        <v>11</v>
      </c>
      <c r="AU149" s="28" t="n">
        <v>10</v>
      </c>
      <c r="AV149" s="28"/>
      <c r="AW149" s="28" t="s">
        <v>95</v>
      </c>
      <c r="AX149" s="28" t="s">
        <v>96</v>
      </c>
      <c r="AY149" s="28" t="n">
        <f aca="false">45-4-20</f>
        <v>21</v>
      </c>
      <c r="AZ149" s="28" t="n">
        <v>45</v>
      </c>
      <c r="BA149" s="45" t="n">
        <v>1.99</v>
      </c>
      <c r="BB149" s="45" t="n">
        <f aca="false">BA149*45/AT149</f>
        <v>8.14090909090909</v>
      </c>
      <c r="BC149" s="28" t="s">
        <v>253</v>
      </c>
      <c r="BD149" s="34" t="n">
        <v>43215</v>
      </c>
      <c r="BE149" s="28" t="n">
        <v>4</v>
      </c>
      <c r="BF149" s="28" t="n">
        <v>20</v>
      </c>
      <c r="BG149" s="35" t="n">
        <v>753661.695649519</v>
      </c>
      <c r="BH149" s="28" t="s">
        <v>973</v>
      </c>
      <c r="BI149" s="28" t="s">
        <v>98</v>
      </c>
      <c r="BJ149" s="28" t="s">
        <v>98</v>
      </c>
      <c r="BK149" s="34" t="n">
        <v>43437</v>
      </c>
      <c r="BL149" s="28" t="n">
        <v>1</v>
      </c>
      <c r="BM149" s="28" t="n">
        <v>18</v>
      </c>
      <c r="BN149" s="28" t="n">
        <v>10</v>
      </c>
      <c r="BO149" s="28" t="n">
        <v>15</v>
      </c>
      <c r="BP149" s="28" t="s">
        <v>272</v>
      </c>
      <c r="BQ149" s="28" t="s">
        <v>271</v>
      </c>
      <c r="BR149" s="28" t="s">
        <v>391</v>
      </c>
      <c r="BS149" s="28" t="s">
        <v>392</v>
      </c>
      <c r="BT149" s="28" t="str">
        <f aca="false">CONCATENATE(BH149,"_",BQ149)</f>
        <v>12-12_4-4</v>
      </c>
      <c r="BU149" s="35" t="n">
        <v>1008592317.96182</v>
      </c>
      <c r="BV149" s="27" t="s">
        <v>104</v>
      </c>
      <c r="BW149" s="35" t="n">
        <v>1512888476.94274</v>
      </c>
      <c r="BX149" s="28"/>
    </row>
    <row r="150" customFormat="false" ht="13.8" hidden="false" customHeight="false" outlineLevel="0" collapsed="false">
      <c r="A150" s="27" t="n">
        <v>805097</v>
      </c>
      <c r="B150" s="38" t="s">
        <v>216</v>
      </c>
      <c r="C150" s="38" t="n">
        <v>2</v>
      </c>
      <c r="D150" s="28" t="s">
        <v>974</v>
      </c>
      <c r="E150" s="28"/>
      <c r="F150" s="28" t="s">
        <v>462</v>
      </c>
      <c r="G150" s="27" t="s">
        <v>78</v>
      </c>
      <c r="H150" s="28" t="s">
        <v>78</v>
      </c>
      <c r="I150" s="28" t="s">
        <v>78</v>
      </c>
      <c r="J150" s="27"/>
      <c r="K150" s="27" t="s">
        <v>403</v>
      </c>
      <c r="L150" s="27" t="s">
        <v>404</v>
      </c>
      <c r="M150" s="27" t="s">
        <v>405</v>
      </c>
      <c r="N150" s="27"/>
      <c r="O150" s="27" t="s">
        <v>81</v>
      </c>
      <c r="P150" s="27"/>
      <c r="Q150" s="28"/>
      <c r="R150" s="31" t="n">
        <v>1980</v>
      </c>
      <c r="S150" s="31" t="n">
        <v>9</v>
      </c>
      <c r="T150" s="31" t="n">
        <v>13</v>
      </c>
      <c r="U150" s="27" t="s">
        <v>82</v>
      </c>
      <c r="V150" s="27" t="s">
        <v>406</v>
      </c>
      <c r="W150" s="27" t="s">
        <v>83</v>
      </c>
      <c r="X150" s="27" t="s">
        <v>482</v>
      </c>
      <c r="Y150" s="27" t="s">
        <v>482</v>
      </c>
      <c r="Z150" s="27" t="s">
        <v>483</v>
      </c>
      <c r="AA150" s="27" t="s">
        <v>484</v>
      </c>
      <c r="AB150" s="27" t="s">
        <v>485</v>
      </c>
      <c r="AC150" s="27"/>
      <c r="AD150" s="27"/>
      <c r="AE150" s="27" t="s">
        <v>467</v>
      </c>
      <c r="AF150" s="28"/>
      <c r="AG150" s="28"/>
      <c r="AH150" s="28"/>
      <c r="AI150" s="28"/>
      <c r="AJ150" s="28" t="n">
        <v>1</v>
      </c>
      <c r="AK150" s="27" t="s">
        <v>468</v>
      </c>
      <c r="AL150" s="28"/>
      <c r="AM150" s="28"/>
      <c r="AN150" s="29" t="s">
        <v>469</v>
      </c>
      <c r="AO150" s="28" t="s">
        <v>415</v>
      </c>
      <c r="AP150" s="54" t="n">
        <v>0.007</v>
      </c>
      <c r="AQ150" s="28" t="s">
        <v>975</v>
      </c>
      <c r="AR150" s="34" t="n">
        <v>43389</v>
      </c>
      <c r="AS150" s="28" t="n">
        <v>14</v>
      </c>
      <c r="AT150" s="28" t="n">
        <v>7</v>
      </c>
      <c r="AU150" s="28" t="n">
        <v>0</v>
      </c>
      <c r="AV150" s="28"/>
      <c r="AW150" s="28" t="s">
        <v>95</v>
      </c>
      <c r="AX150" s="28" t="s">
        <v>96</v>
      </c>
      <c r="AY150" s="28" t="n">
        <f aca="false">45-2.5-20</f>
        <v>22.5</v>
      </c>
      <c r="AZ150" s="28" t="n">
        <v>45</v>
      </c>
      <c r="BA150" s="28" t="n">
        <v>0.056</v>
      </c>
      <c r="BB150" s="33" t="n">
        <f aca="false">BA150*45/AT150</f>
        <v>0.36</v>
      </c>
      <c r="BC150" s="28" t="n">
        <v>137</v>
      </c>
      <c r="BD150" s="34" t="n">
        <v>43426</v>
      </c>
      <c r="BE150" s="28" t="n">
        <v>9</v>
      </c>
      <c r="BF150" s="28" t="n">
        <v>20</v>
      </c>
      <c r="BG150" s="35" t="n">
        <v>133372.441147909</v>
      </c>
      <c r="BH150" s="28" t="s">
        <v>976</v>
      </c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35"/>
      <c r="BV150" s="27"/>
      <c r="BW150" s="28"/>
      <c r="BX150" s="35" t="s">
        <v>315</v>
      </c>
    </row>
    <row r="151" customFormat="false" ht="13.8" hidden="false" customHeight="false" outlineLevel="0" collapsed="false">
      <c r="A151" s="27" t="n">
        <v>865150</v>
      </c>
      <c r="B151" s="27"/>
      <c r="C151" s="27" t="n">
        <v>1</v>
      </c>
      <c r="D151" s="28" t="s">
        <v>977</v>
      </c>
      <c r="E151" s="28"/>
      <c r="F151" s="28" t="s">
        <v>523</v>
      </c>
      <c r="G151" s="27" t="s">
        <v>78</v>
      </c>
      <c r="H151" s="28" t="s">
        <v>78</v>
      </c>
      <c r="I151" s="28" t="s">
        <v>78</v>
      </c>
      <c r="J151" s="27"/>
      <c r="K151" s="27" t="s">
        <v>403</v>
      </c>
      <c r="L151" s="27" t="s">
        <v>404</v>
      </c>
      <c r="M151" s="27" t="s">
        <v>405</v>
      </c>
      <c r="N151" s="27"/>
      <c r="O151" s="27" t="s">
        <v>81</v>
      </c>
      <c r="P151" s="27"/>
      <c r="Q151" s="28"/>
      <c r="R151" s="31" t="n">
        <v>1986</v>
      </c>
      <c r="S151" s="31" t="n">
        <v>9</v>
      </c>
      <c r="T151" s="31" t="n">
        <v>3</v>
      </c>
      <c r="U151" s="27" t="s">
        <v>82</v>
      </c>
      <c r="V151" s="27"/>
      <c r="W151" s="27" t="s">
        <v>83</v>
      </c>
      <c r="X151" s="27" t="s">
        <v>552</v>
      </c>
      <c r="Y151" s="27" t="s">
        <v>978</v>
      </c>
      <c r="Z151" s="27" t="s">
        <v>979</v>
      </c>
      <c r="AA151" s="27" t="s">
        <v>980</v>
      </c>
      <c r="AB151" s="27" t="s">
        <v>563</v>
      </c>
      <c r="AC151" s="27"/>
      <c r="AD151" s="27"/>
      <c r="AE151" s="27" t="s">
        <v>467</v>
      </c>
      <c r="AF151" s="28"/>
      <c r="AG151" s="28"/>
      <c r="AH151" s="28"/>
      <c r="AI151" s="28"/>
      <c r="AJ151" s="28" t="n">
        <v>0</v>
      </c>
      <c r="AK151" s="27" t="s">
        <v>435</v>
      </c>
      <c r="AL151" s="28"/>
      <c r="AM151" s="28"/>
      <c r="AN151" s="29" t="s">
        <v>469</v>
      </c>
      <c r="AO151" s="48" t="s">
        <v>470</v>
      </c>
      <c r="AP151" s="54" t="n">
        <v>0.001</v>
      </c>
      <c r="AQ151" s="28" t="s">
        <v>981</v>
      </c>
      <c r="AR151" s="34" t="n">
        <v>43395</v>
      </c>
      <c r="AS151" s="28" t="n">
        <v>15</v>
      </c>
      <c r="AT151" s="28" t="n">
        <v>1</v>
      </c>
      <c r="AU151" s="28"/>
      <c r="AV151" s="48"/>
      <c r="AW151" s="28" t="s">
        <v>95</v>
      </c>
      <c r="AX151" s="28" t="s">
        <v>96</v>
      </c>
      <c r="AY151" s="28" t="n">
        <f aca="false">45-2.5-20</f>
        <v>22.5</v>
      </c>
      <c r="AZ151" s="28" t="n">
        <v>45</v>
      </c>
      <c r="BA151" s="28" t="n">
        <v>0.098</v>
      </c>
      <c r="BB151" s="33" t="n">
        <f aca="false">BA151*45/AT151</f>
        <v>4.41</v>
      </c>
      <c r="BC151" s="28" t="n">
        <v>199</v>
      </c>
      <c r="BD151" s="34" t="n">
        <v>43432</v>
      </c>
      <c r="BE151" s="28" t="n">
        <v>11</v>
      </c>
      <c r="BF151" s="28" t="n">
        <v>20</v>
      </c>
      <c r="BG151" s="35" t="n">
        <v>18544.2454859609</v>
      </c>
      <c r="BH151" s="28" t="s">
        <v>982</v>
      </c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35"/>
      <c r="BV151" s="27"/>
      <c r="BW151" s="28"/>
      <c r="BX151" s="35" t="s">
        <v>315</v>
      </c>
    </row>
    <row r="152" customFormat="false" ht="13.8" hidden="false" customHeight="false" outlineLevel="0" collapsed="false">
      <c r="A152" s="27" t="n">
        <v>580037</v>
      </c>
      <c r="B152" s="38" t="s">
        <v>419</v>
      </c>
      <c r="C152" s="38" t="n">
        <v>2</v>
      </c>
      <c r="D152" s="28" t="s">
        <v>983</v>
      </c>
      <c r="E152" s="28"/>
      <c r="F152" s="28" t="s">
        <v>402</v>
      </c>
      <c r="G152" s="27" t="s">
        <v>78</v>
      </c>
      <c r="H152" s="28" t="s">
        <v>78</v>
      </c>
      <c r="I152" s="28" t="s">
        <v>78</v>
      </c>
      <c r="J152" s="27"/>
      <c r="K152" s="27" t="s">
        <v>403</v>
      </c>
      <c r="L152" s="27" t="s">
        <v>404</v>
      </c>
      <c r="M152" s="27" t="s">
        <v>405</v>
      </c>
      <c r="N152" s="27"/>
      <c r="O152" s="27" t="s">
        <v>81</v>
      </c>
      <c r="P152" s="27"/>
      <c r="Q152" s="28"/>
      <c r="R152" s="31" t="n">
        <v>1957</v>
      </c>
      <c r="S152" s="31" t="n">
        <v>7</v>
      </c>
      <c r="T152" s="31" t="n">
        <v>13</v>
      </c>
      <c r="U152" s="27" t="s">
        <v>82</v>
      </c>
      <c r="V152" s="27" t="s">
        <v>406</v>
      </c>
      <c r="W152" s="27" t="s">
        <v>83</v>
      </c>
      <c r="X152" s="27" t="s">
        <v>422</v>
      </c>
      <c r="Y152" s="27" t="s">
        <v>423</v>
      </c>
      <c r="Z152" s="27" t="s">
        <v>705</v>
      </c>
      <c r="AA152" s="27" t="s">
        <v>706</v>
      </c>
      <c r="AB152" s="27" t="s">
        <v>563</v>
      </c>
      <c r="AC152" s="27"/>
      <c r="AD152" s="27"/>
      <c r="AE152" s="27" t="s">
        <v>412</v>
      </c>
      <c r="AF152" s="28" t="s">
        <v>707</v>
      </c>
      <c r="AG152" s="28"/>
      <c r="AH152" s="27" t="s">
        <v>78</v>
      </c>
      <c r="AI152" s="28"/>
      <c r="AJ152" s="28" t="n">
        <v>1</v>
      </c>
      <c r="AK152" s="27" t="s">
        <v>468</v>
      </c>
      <c r="AL152" s="28"/>
      <c r="AM152" s="28"/>
      <c r="AN152" s="29" t="s">
        <v>427</v>
      </c>
      <c r="AO152" s="28" t="s">
        <v>415</v>
      </c>
      <c r="AP152" s="54" t="n">
        <v>0.005</v>
      </c>
      <c r="AQ152" s="28" t="s">
        <v>708</v>
      </c>
      <c r="AR152" s="34" t="n">
        <v>43420</v>
      </c>
      <c r="AS152" s="28" t="n">
        <v>20</v>
      </c>
      <c r="AT152" s="28" t="n">
        <v>1</v>
      </c>
      <c r="AU152" s="28" t="n">
        <v>0</v>
      </c>
      <c r="AV152" s="28"/>
      <c r="AW152" s="28" t="s">
        <v>95</v>
      </c>
      <c r="AX152" s="28" t="s">
        <v>96</v>
      </c>
      <c r="AY152" s="28" t="n">
        <f aca="false">45-2.5-20</f>
        <v>22.5</v>
      </c>
      <c r="AZ152" s="28" t="n">
        <v>45</v>
      </c>
      <c r="BA152" s="28" t="n">
        <v>0.051</v>
      </c>
      <c r="BB152" s="33" t="n">
        <f aca="false">BA152*45/AT152</f>
        <v>2.295</v>
      </c>
      <c r="BC152" s="28" t="n">
        <v>220</v>
      </c>
      <c r="BD152" s="34" t="n">
        <v>43432</v>
      </c>
      <c r="BE152" s="28" t="n">
        <v>11</v>
      </c>
      <c r="BF152" s="28" t="n">
        <v>20</v>
      </c>
      <c r="BG152" s="35" t="n">
        <v>62569.6325441941</v>
      </c>
      <c r="BH152" s="28" t="s">
        <v>984</v>
      </c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35"/>
      <c r="BV152" s="27"/>
      <c r="BW152" s="28"/>
      <c r="BX152" s="35" t="s">
        <v>315</v>
      </c>
    </row>
    <row r="153" customFormat="false" ht="13.8" hidden="false" customHeight="false" outlineLevel="0" collapsed="false">
      <c r="A153" s="27" t="n">
        <v>583098</v>
      </c>
      <c r="B153" s="27"/>
      <c r="C153" s="27" t="n">
        <v>1</v>
      </c>
      <c r="D153" s="28" t="s">
        <v>985</v>
      </c>
      <c r="E153" s="28"/>
      <c r="F153" s="28" t="s">
        <v>432</v>
      </c>
      <c r="G153" s="27" t="s">
        <v>78</v>
      </c>
      <c r="H153" s="28" t="s">
        <v>78</v>
      </c>
      <c r="I153" s="28" t="s">
        <v>78</v>
      </c>
      <c r="J153" s="27"/>
      <c r="K153" s="27" t="s">
        <v>403</v>
      </c>
      <c r="L153" s="27" t="s">
        <v>404</v>
      </c>
      <c r="M153" s="27" t="s">
        <v>405</v>
      </c>
      <c r="N153" s="27"/>
      <c r="O153" s="27" t="s">
        <v>81</v>
      </c>
      <c r="P153" s="27"/>
      <c r="Q153" s="28"/>
      <c r="R153" s="31" t="n">
        <v>1850</v>
      </c>
      <c r="S153" s="31"/>
      <c r="T153" s="31"/>
      <c r="U153" s="27" t="s">
        <v>447</v>
      </c>
      <c r="V153" s="27" t="s">
        <v>406</v>
      </c>
      <c r="W153" s="27" t="s">
        <v>83</v>
      </c>
      <c r="X153" s="27" t="s">
        <v>422</v>
      </c>
      <c r="Y153" s="27"/>
      <c r="Z153" s="27" t="s">
        <v>761</v>
      </c>
      <c r="AA153" s="27" t="s">
        <v>422</v>
      </c>
      <c r="AB153" s="27"/>
      <c r="AC153" s="27"/>
      <c r="AD153" s="27"/>
      <c r="AE153" s="27" t="s">
        <v>500</v>
      </c>
      <c r="AF153" s="28" t="s">
        <v>986</v>
      </c>
      <c r="AG153" s="28"/>
      <c r="AH153" s="28"/>
      <c r="AI153" s="28" t="s">
        <v>253</v>
      </c>
      <c r="AJ153" s="28" t="n">
        <v>0</v>
      </c>
      <c r="AK153" s="27" t="s">
        <v>435</v>
      </c>
      <c r="AL153" s="28"/>
      <c r="AM153" s="28"/>
      <c r="AN153" s="29" t="s">
        <v>427</v>
      </c>
      <c r="AO153" s="28" t="s">
        <v>94</v>
      </c>
      <c r="AP153" s="54" t="n">
        <v>0.01</v>
      </c>
      <c r="AQ153" s="28"/>
      <c r="AR153" s="34" t="n">
        <v>43362</v>
      </c>
      <c r="AS153" s="28" t="n">
        <v>8</v>
      </c>
      <c r="AT153" s="28" t="n">
        <v>10</v>
      </c>
      <c r="AU153" s="28" t="n">
        <f aca="false">10-AT153</f>
        <v>0</v>
      </c>
      <c r="AV153" s="28"/>
      <c r="AW153" s="28" t="s">
        <v>95</v>
      </c>
      <c r="AX153" s="28" t="s">
        <v>96</v>
      </c>
      <c r="AY153" s="28" t="n">
        <f aca="false">40-20</f>
        <v>20</v>
      </c>
      <c r="AZ153" s="28" t="n">
        <v>45</v>
      </c>
      <c r="BA153" s="28" t="n">
        <f aca="false">58/1000</f>
        <v>0.058</v>
      </c>
      <c r="BB153" s="45" t="n">
        <f aca="false">BA153*45/AT153</f>
        <v>0.261</v>
      </c>
      <c r="BC153" s="28" t="n">
        <v>18</v>
      </c>
      <c r="BD153" s="34" t="n">
        <v>43390</v>
      </c>
      <c r="BE153" s="28" t="n">
        <v>4</v>
      </c>
      <c r="BF153" s="28" t="n">
        <v>20</v>
      </c>
      <c r="BG153" s="35" t="n">
        <v>1461.04513258919</v>
      </c>
      <c r="BH153" s="28" t="s">
        <v>987</v>
      </c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35"/>
      <c r="BV153" s="27"/>
      <c r="BW153" s="28"/>
      <c r="BX153" s="35" t="s">
        <v>284</v>
      </c>
    </row>
    <row r="154" customFormat="false" ht="13.8" hidden="false" customHeight="false" outlineLevel="0" collapsed="false">
      <c r="A154" s="27" t="n">
        <v>865195</v>
      </c>
      <c r="B154" s="27"/>
      <c r="C154" s="27" t="n">
        <v>1</v>
      </c>
      <c r="D154" s="28" t="s">
        <v>988</v>
      </c>
      <c r="E154" s="28"/>
      <c r="F154" s="28"/>
      <c r="G154" s="27" t="s">
        <v>78</v>
      </c>
      <c r="H154" s="28" t="s">
        <v>78</v>
      </c>
      <c r="I154" s="28" t="s">
        <v>989</v>
      </c>
      <c r="J154" s="27"/>
      <c r="K154" s="27" t="s">
        <v>403</v>
      </c>
      <c r="L154" s="27" t="s">
        <v>404</v>
      </c>
      <c r="M154" s="27" t="s">
        <v>405</v>
      </c>
      <c r="N154" s="27"/>
      <c r="O154" s="27" t="s">
        <v>81</v>
      </c>
      <c r="P154" s="27"/>
      <c r="Q154" s="28"/>
      <c r="R154" s="31" t="n">
        <v>1986</v>
      </c>
      <c r="S154" s="31" t="n">
        <v>10</v>
      </c>
      <c r="T154" s="31" t="n">
        <v>11</v>
      </c>
      <c r="U154" s="27" t="s">
        <v>82</v>
      </c>
      <c r="V154" s="27" t="s">
        <v>406</v>
      </c>
      <c r="W154" s="27" t="s">
        <v>83</v>
      </c>
      <c r="X154" s="27" t="s">
        <v>422</v>
      </c>
      <c r="Y154" s="27"/>
      <c r="Z154" s="27" t="s">
        <v>990</v>
      </c>
      <c r="AA154" s="27" t="s">
        <v>991</v>
      </c>
      <c r="AB154" s="27" t="s">
        <v>563</v>
      </c>
      <c r="AC154" s="27"/>
      <c r="AD154" s="27"/>
      <c r="AE154" s="27" t="s">
        <v>500</v>
      </c>
      <c r="AF154" s="28"/>
      <c r="AG154" s="28"/>
      <c r="AH154" s="27" t="s">
        <v>78</v>
      </c>
      <c r="AI154" s="28"/>
      <c r="AJ154" s="28" t="n">
        <v>0</v>
      </c>
      <c r="AK154" s="27" t="s">
        <v>435</v>
      </c>
      <c r="AL154" s="28"/>
      <c r="AM154" s="28"/>
      <c r="AN154" s="29" t="s">
        <v>469</v>
      </c>
      <c r="AO154" s="28" t="s">
        <v>992</v>
      </c>
      <c r="AP154" s="54" t="n">
        <v>0.008</v>
      </c>
      <c r="AQ154" s="28" t="s">
        <v>993</v>
      </c>
      <c r="AR154" s="34" t="n">
        <v>43395</v>
      </c>
      <c r="AS154" s="28" t="n">
        <v>15</v>
      </c>
      <c r="AT154" s="28" t="n">
        <v>8</v>
      </c>
      <c r="AU154" s="28"/>
      <c r="AV154" s="48"/>
      <c r="AW154" s="28" t="s">
        <v>95</v>
      </c>
      <c r="AX154" s="28" t="s">
        <v>96</v>
      </c>
      <c r="AY154" s="28" t="n">
        <f aca="false">45-2.5-20</f>
        <v>22.5</v>
      </c>
      <c r="AZ154" s="28" t="n">
        <v>45</v>
      </c>
      <c r="BA154" s="28" t="n">
        <v>1.48</v>
      </c>
      <c r="BB154" s="33" t="n">
        <f aca="false">BA154*45/AT154</f>
        <v>8.325</v>
      </c>
      <c r="BC154" s="28" t="n">
        <v>100</v>
      </c>
      <c r="BD154" s="34" t="n">
        <v>43425</v>
      </c>
      <c r="BE154" s="28" t="n">
        <v>8</v>
      </c>
      <c r="BF154" s="28" t="n">
        <v>20</v>
      </c>
      <c r="BG154" s="35" t="n">
        <v>42742239.3491935</v>
      </c>
      <c r="BH154" s="28" t="s">
        <v>264</v>
      </c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35"/>
      <c r="BV154" s="27"/>
      <c r="BW154" s="28"/>
      <c r="BX154" s="28" t="s">
        <v>994</v>
      </c>
    </row>
    <row r="155" customFormat="false" ht="13.8" hidden="false" customHeight="false" outlineLevel="0" collapsed="false">
      <c r="A155" s="27" t="n">
        <v>580031</v>
      </c>
      <c r="B155" s="38" t="s">
        <v>580</v>
      </c>
      <c r="C155" s="38" t="n">
        <v>2</v>
      </c>
      <c r="D155" s="28" t="s">
        <v>995</v>
      </c>
      <c r="E155" s="28"/>
      <c r="F155" s="41"/>
      <c r="G155" s="27" t="s">
        <v>78</v>
      </c>
      <c r="H155" s="28" t="s">
        <v>78</v>
      </c>
      <c r="I155" s="28" t="s">
        <v>78</v>
      </c>
      <c r="J155" s="28"/>
      <c r="K155" s="27" t="s">
        <v>403</v>
      </c>
      <c r="L155" s="27" t="s">
        <v>404</v>
      </c>
      <c r="M155" s="27" t="s">
        <v>405</v>
      </c>
      <c r="N155" s="27"/>
      <c r="O155" s="27" t="s">
        <v>81</v>
      </c>
      <c r="P155" s="27"/>
      <c r="Q155" s="28"/>
      <c r="R155" s="31" t="n">
        <v>1942</v>
      </c>
      <c r="S155" s="31" t="n">
        <v>11</v>
      </c>
      <c r="T155" s="31" t="n">
        <v>4</v>
      </c>
      <c r="U155" s="27" t="s">
        <v>82</v>
      </c>
      <c r="V155" s="27" t="s">
        <v>406</v>
      </c>
      <c r="W155" s="27" t="s">
        <v>83</v>
      </c>
      <c r="X155" s="27" t="s">
        <v>422</v>
      </c>
      <c r="Y155" s="27" t="s">
        <v>423</v>
      </c>
      <c r="Z155" s="27" t="s">
        <v>424</v>
      </c>
      <c r="AA155" s="27" t="s">
        <v>425</v>
      </c>
      <c r="AB155" s="27" t="s">
        <v>426</v>
      </c>
      <c r="AC155" s="27"/>
      <c r="AD155" s="27"/>
      <c r="AE155" s="27" t="s">
        <v>412</v>
      </c>
      <c r="AF155" s="28"/>
      <c r="AG155" s="28"/>
      <c r="AH155" s="27" t="s">
        <v>78</v>
      </c>
      <c r="AI155" s="28"/>
      <c r="AJ155" s="28" t="n">
        <v>1</v>
      </c>
      <c r="AK155" s="27" t="s">
        <v>414</v>
      </c>
      <c r="AL155" s="28"/>
      <c r="AM155" s="28"/>
      <c r="AN155" s="29" t="s">
        <v>427</v>
      </c>
      <c r="AO155" s="28" t="s">
        <v>94</v>
      </c>
      <c r="AP155" s="54" t="n">
        <v>0.024</v>
      </c>
      <c r="AQ155" s="28" t="s">
        <v>996</v>
      </c>
      <c r="AR155" s="34" t="n">
        <v>42982</v>
      </c>
      <c r="AS155" s="28" t="n">
        <v>1</v>
      </c>
      <c r="AT155" s="28" t="n">
        <v>14</v>
      </c>
      <c r="AU155" s="28" t="n">
        <v>10</v>
      </c>
      <c r="AV155" s="52"/>
      <c r="AW155" s="28" t="s">
        <v>114</v>
      </c>
      <c r="AX155" s="28" t="s">
        <v>115</v>
      </c>
      <c r="AY155" s="28" t="n">
        <f aca="false">45-20-3</f>
        <v>22</v>
      </c>
      <c r="AZ155" s="28" t="n">
        <v>45</v>
      </c>
      <c r="BA155" s="28"/>
      <c r="BB155" s="28"/>
      <c r="BC155" s="28" t="s">
        <v>253</v>
      </c>
      <c r="BD155" s="34" t="n">
        <v>42985</v>
      </c>
      <c r="BE155" s="38" t="n">
        <v>1</v>
      </c>
      <c r="BF155" s="28" t="s">
        <v>116</v>
      </c>
      <c r="BG155" s="35" t="n">
        <v>1079000</v>
      </c>
      <c r="BH155" s="28" t="s">
        <v>135</v>
      </c>
      <c r="BI155" s="28" t="s">
        <v>161</v>
      </c>
      <c r="BJ155" s="28" t="s">
        <v>161</v>
      </c>
      <c r="BK155" s="34" t="n">
        <v>43209</v>
      </c>
      <c r="BL155" s="27" t="n">
        <v>1</v>
      </c>
      <c r="BM155" s="28" t="s">
        <v>119</v>
      </c>
      <c r="BN155" s="28" t="n">
        <v>12</v>
      </c>
      <c r="BO155" s="28" t="s">
        <v>120</v>
      </c>
      <c r="BP155" s="28"/>
      <c r="BQ155" s="28" t="s">
        <v>163</v>
      </c>
      <c r="BR155" s="40" t="s">
        <v>333</v>
      </c>
      <c r="BS155" s="40" t="s">
        <v>165</v>
      </c>
      <c r="BT155" s="28" t="str">
        <f aca="false">CONCATENATE(BH155,",",BQ155)</f>
        <v>9-9,5-5</v>
      </c>
      <c r="BU155" s="41" t="n">
        <v>2467000</v>
      </c>
      <c r="BV155" s="28"/>
      <c r="BW155" s="28"/>
      <c r="BX155" s="28"/>
    </row>
    <row r="156" customFormat="false" ht="13.8" hidden="false" customHeight="false" outlineLevel="0" collapsed="false">
      <c r="A156" s="27" t="n">
        <v>580040</v>
      </c>
      <c r="B156" s="38" t="s">
        <v>580</v>
      </c>
      <c r="C156" s="38" t="n">
        <v>3</v>
      </c>
      <c r="D156" s="28" t="s">
        <v>997</v>
      </c>
      <c r="E156" s="28"/>
      <c r="F156" s="41"/>
      <c r="G156" s="27" t="s">
        <v>78</v>
      </c>
      <c r="H156" s="28" t="s">
        <v>78</v>
      </c>
      <c r="I156" s="28" t="s">
        <v>78</v>
      </c>
      <c r="J156" s="28"/>
      <c r="K156" s="27" t="s">
        <v>403</v>
      </c>
      <c r="L156" s="27" t="s">
        <v>404</v>
      </c>
      <c r="M156" s="27" t="s">
        <v>405</v>
      </c>
      <c r="N156" s="27"/>
      <c r="O156" s="27" t="s">
        <v>81</v>
      </c>
      <c r="P156" s="27"/>
      <c r="Q156" s="28"/>
      <c r="R156" s="31" t="n">
        <v>1958</v>
      </c>
      <c r="S156" s="31" t="n">
        <v>9</v>
      </c>
      <c r="T156" s="31" t="n">
        <v>11</v>
      </c>
      <c r="U156" s="27" t="s">
        <v>236</v>
      </c>
      <c r="V156" s="27" t="s">
        <v>406</v>
      </c>
      <c r="W156" s="27" t="s">
        <v>83</v>
      </c>
      <c r="X156" s="27" t="s">
        <v>482</v>
      </c>
      <c r="Y156" s="27"/>
      <c r="Z156" s="27" t="s">
        <v>998</v>
      </c>
      <c r="AA156" s="27" t="s">
        <v>999</v>
      </c>
      <c r="AB156" s="27" t="s">
        <v>563</v>
      </c>
      <c r="AC156" s="27"/>
      <c r="AD156" s="27"/>
      <c r="AE156" s="27" t="s">
        <v>467</v>
      </c>
      <c r="AF156" s="28" t="s">
        <v>1000</v>
      </c>
      <c r="AG156" s="28"/>
      <c r="AH156" s="27"/>
      <c r="AI156" s="28"/>
      <c r="AJ156" s="28" t="n">
        <v>1</v>
      </c>
      <c r="AK156" s="27" t="s">
        <v>468</v>
      </c>
      <c r="AL156" s="28"/>
      <c r="AM156" s="28"/>
      <c r="AN156" s="29" t="s">
        <v>427</v>
      </c>
      <c r="AO156" s="28" t="s">
        <v>415</v>
      </c>
      <c r="AP156" s="54" t="n">
        <v>0.032</v>
      </c>
      <c r="AQ156" s="28" t="s">
        <v>1001</v>
      </c>
      <c r="AR156" s="34" t="n">
        <v>42997</v>
      </c>
      <c r="AS156" s="28" t="n">
        <v>2</v>
      </c>
      <c r="AT156" s="28" t="n">
        <v>13</v>
      </c>
      <c r="AU156" s="28" t="n">
        <v>19</v>
      </c>
      <c r="AV156" s="28"/>
      <c r="AW156" s="28" t="s">
        <v>114</v>
      </c>
      <c r="AX156" s="28" t="s">
        <v>115</v>
      </c>
      <c r="AY156" s="28" t="n">
        <v>0</v>
      </c>
      <c r="AZ156" s="28" t="n">
        <v>45</v>
      </c>
      <c r="BA156" s="28"/>
      <c r="BB156" s="28"/>
      <c r="BC156" s="28" t="s">
        <v>253</v>
      </c>
      <c r="BD156" s="34" t="n">
        <v>42999</v>
      </c>
      <c r="BE156" s="38" t="n">
        <v>2</v>
      </c>
      <c r="BF156" s="28" t="s">
        <v>116</v>
      </c>
      <c r="BG156" s="35" t="n">
        <v>1818000</v>
      </c>
      <c r="BH156" s="28" t="s">
        <v>150</v>
      </c>
      <c r="BI156" s="39" t="s">
        <v>169</v>
      </c>
      <c r="BJ156" s="39" t="s">
        <v>169</v>
      </c>
      <c r="BK156" s="34" t="n">
        <v>43215</v>
      </c>
      <c r="BL156" s="27" t="n">
        <v>2</v>
      </c>
      <c r="BM156" s="28" t="s">
        <v>119</v>
      </c>
      <c r="BN156" s="28" t="n">
        <v>12</v>
      </c>
      <c r="BO156" s="28" t="s">
        <v>120</v>
      </c>
      <c r="BP156" s="28"/>
      <c r="BQ156" s="28" t="s">
        <v>1002</v>
      </c>
      <c r="BR156" s="40" t="s">
        <v>207</v>
      </c>
      <c r="BS156" s="40" t="s">
        <v>392</v>
      </c>
      <c r="BT156" s="28" t="str">
        <f aca="false">CONCATENATE(BH156,",",BQ156)</f>
        <v>1-1,3-4</v>
      </c>
      <c r="BU156" s="41" t="n">
        <v>115550000000</v>
      </c>
      <c r="BV156" s="28"/>
      <c r="BW156" s="28"/>
      <c r="BX156" s="28"/>
    </row>
    <row r="157" customFormat="false" ht="13.8" hidden="false" customHeight="false" outlineLevel="0" collapsed="false">
      <c r="A157" s="27" t="n">
        <v>580009</v>
      </c>
      <c r="B157" s="27"/>
      <c r="C157" s="27" t="n">
        <v>1</v>
      </c>
      <c r="D157" s="28" t="s">
        <v>1003</v>
      </c>
      <c r="E157" s="28"/>
      <c r="F157" s="41"/>
      <c r="G157" s="27" t="s">
        <v>78</v>
      </c>
      <c r="H157" s="28" t="s">
        <v>78</v>
      </c>
      <c r="I157" s="28" t="s">
        <v>78</v>
      </c>
      <c r="J157" s="28"/>
      <c r="K157" s="27" t="s">
        <v>403</v>
      </c>
      <c r="L157" s="27" t="s">
        <v>404</v>
      </c>
      <c r="M157" s="27" t="s">
        <v>405</v>
      </c>
      <c r="N157" s="27"/>
      <c r="O157" s="27" t="s">
        <v>81</v>
      </c>
      <c r="P157" s="27"/>
      <c r="Q157" s="28"/>
      <c r="R157" s="31" t="n">
        <v>1940</v>
      </c>
      <c r="S157" s="31" t="n">
        <v>4</v>
      </c>
      <c r="T157" s="31" t="n">
        <v>24</v>
      </c>
      <c r="U157" s="27" t="s">
        <v>82</v>
      </c>
      <c r="V157" s="27" t="s">
        <v>406</v>
      </c>
      <c r="W157" s="27" t="s">
        <v>83</v>
      </c>
      <c r="X157" s="27" t="s">
        <v>698</v>
      </c>
      <c r="Y157" s="27"/>
      <c r="Z157" s="27" t="s">
        <v>966</v>
      </c>
      <c r="AA157" s="27" t="s">
        <v>1004</v>
      </c>
      <c r="AB157" s="27"/>
      <c r="AC157" s="27"/>
      <c r="AD157" s="27"/>
      <c r="AE157" s="27" t="s">
        <v>467</v>
      </c>
      <c r="AF157" s="28"/>
      <c r="AG157" s="28"/>
      <c r="AH157" s="27" t="s">
        <v>78</v>
      </c>
      <c r="AI157" s="28" t="s">
        <v>741</v>
      </c>
      <c r="AJ157" s="28" t="n">
        <v>0</v>
      </c>
      <c r="AK157" s="27" t="s">
        <v>435</v>
      </c>
      <c r="AL157" s="28"/>
      <c r="AM157" s="28"/>
      <c r="AN157" s="29" t="s">
        <v>427</v>
      </c>
      <c r="AO157" s="28" t="s">
        <v>460</v>
      </c>
      <c r="AP157" s="54" t="n">
        <v>0.012</v>
      </c>
      <c r="AQ157" s="28" t="s">
        <v>1005</v>
      </c>
      <c r="AR157" s="34" t="n">
        <v>42997</v>
      </c>
      <c r="AS157" s="28" t="n">
        <v>2</v>
      </c>
      <c r="AT157" s="28" t="n">
        <v>10</v>
      </c>
      <c r="AU157" s="28" t="n">
        <v>2</v>
      </c>
      <c r="AV157" s="28"/>
      <c r="AW157" s="28" t="s">
        <v>114</v>
      </c>
      <c r="AX157" s="28" t="s">
        <v>115</v>
      </c>
      <c r="AY157" s="28" t="n">
        <f aca="false">45-20-3</f>
        <v>22</v>
      </c>
      <c r="AZ157" s="28" t="n">
        <v>45</v>
      </c>
      <c r="BA157" s="28"/>
      <c r="BB157" s="28"/>
      <c r="BC157" s="28" t="s">
        <v>253</v>
      </c>
      <c r="BD157" s="34" t="n">
        <v>42999</v>
      </c>
      <c r="BE157" s="38" t="n">
        <v>2</v>
      </c>
      <c r="BF157" s="28" t="s">
        <v>116</v>
      </c>
      <c r="BG157" s="35" t="n">
        <v>740000</v>
      </c>
      <c r="BH157" s="28" t="s">
        <v>259</v>
      </c>
      <c r="BI157" s="39" t="s">
        <v>178</v>
      </c>
      <c r="BJ157" s="39" t="s">
        <v>178</v>
      </c>
      <c r="BK157" s="34" t="n">
        <v>43215</v>
      </c>
      <c r="BL157" s="27" t="n">
        <v>2</v>
      </c>
      <c r="BM157" s="28" t="s">
        <v>119</v>
      </c>
      <c r="BN157" s="28" t="n">
        <v>12</v>
      </c>
      <c r="BO157" s="28" t="s">
        <v>120</v>
      </c>
      <c r="BP157" s="28"/>
      <c r="BQ157" s="28" t="s">
        <v>632</v>
      </c>
      <c r="BR157" s="40" t="s">
        <v>398</v>
      </c>
      <c r="BS157" s="40" t="s">
        <v>165</v>
      </c>
      <c r="BT157" s="28" t="str">
        <f aca="false">CONCATENATE(BH157,",",BQ157)</f>
        <v>3-3,4-5</v>
      </c>
      <c r="BU157" s="41" t="n">
        <v>5805500000</v>
      </c>
      <c r="BV157" s="28"/>
      <c r="BW157" s="28"/>
      <c r="BX157" s="28"/>
    </row>
    <row r="158" customFormat="false" ht="13.8" hidden="false" customHeight="false" outlineLevel="0" collapsed="false">
      <c r="A158" s="27" t="n">
        <v>580040</v>
      </c>
      <c r="B158" s="38" t="s">
        <v>419</v>
      </c>
      <c r="C158" s="38" t="n">
        <v>3</v>
      </c>
      <c r="D158" s="28" t="s">
        <v>1006</v>
      </c>
      <c r="E158" s="28"/>
      <c r="F158" s="35"/>
      <c r="G158" s="27" t="s">
        <v>78</v>
      </c>
      <c r="H158" s="28" t="s">
        <v>78</v>
      </c>
      <c r="I158" s="28" t="s">
        <v>1007</v>
      </c>
      <c r="J158" s="28"/>
      <c r="K158" s="27" t="s">
        <v>403</v>
      </c>
      <c r="L158" s="27" t="s">
        <v>404</v>
      </c>
      <c r="M158" s="27" t="s">
        <v>405</v>
      </c>
      <c r="N158" s="27"/>
      <c r="O158" s="27" t="s">
        <v>81</v>
      </c>
      <c r="P158" s="27"/>
      <c r="Q158" s="28"/>
      <c r="R158" s="31" t="n">
        <v>1958</v>
      </c>
      <c r="S158" s="31" t="n">
        <v>9</v>
      </c>
      <c r="T158" s="31" t="n">
        <v>11</v>
      </c>
      <c r="U158" s="27" t="s">
        <v>236</v>
      </c>
      <c r="V158" s="27" t="s">
        <v>406</v>
      </c>
      <c r="W158" s="27" t="s">
        <v>83</v>
      </c>
      <c r="X158" s="27" t="s">
        <v>482</v>
      </c>
      <c r="Y158" s="27"/>
      <c r="Z158" s="27" t="s">
        <v>998</v>
      </c>
      <c r="AA158" s="27" t="s">
        <v>999</v>
      </c>
      <c r="AB158" s="27" t="s">
        <v>563</v>
      </c>
      <c r="AC158" s="27"/>
      <c r="AD158" s="27"/>
      <c r="AE158" s="27" t="s">
        <v>467</v>
      </c>
      <c r="AF158" s="28" t="s">
        <v>1000</v>
      </c>
      <c r="AG158" s="28"/>
      <c r="AH158" s="27"/>
      <c r="AI158" s="28"/>
      <c r="AJ158" s="28" t="n">
        <v>1</v>
      </c>
      <c r="AK158" s="27" t="s">
        <v>468</v>
      </c>
      <c r="AL158" s="28"/>
      <c r="AM158" s="28"/>
      <c r="AN158" s="29" t="s">
        <v>427</v>
      </c>
      <c r="AO158" s="28" t="s">
        <v>94</v>
      </c>
      <c r="AP158" s="54" t="n">
        <v>0.014</v>
      </c>
      <c r="AQ158" s="28" t="s">
        <v>1008</v>
      </c>
      <c r="AR158" s="34" t="n">
        <v>42997</v>
      </c>
      <c r="AS158" s="28" t="n">
        <v>2</v>
      </c>
      <c r="AT158" s="28" t="n">
        <v>7</v>
      </c>
      <c r="AU158" s="28" t="n">
        <v>7</v>
      </c>
      <c r="AV158" s="28"/>
      <c r="AW158" s="28" t="s">
        <v>114</v>
      </c>
      <c r="AX158" s="28" t="s">
        <v>115</v>
      </c>
      <c r="AY158" s="28" t="n">
        <f aca="false">45-20-3</f>
        <v>22</v>
      </c>
      <c r="AZ158" s="28" t="n">
        <v>45</v>
      </c>
      <c r="BA158" s="28"/>
      <c r="BB158" s="28"/>
      <c r="BC158" s="28"/>
      <c r="BD158" s="34" t="n">
        <v>42968</v>
      </c>
      <c r="BE158" s="38" t="n">
        <v>2</v>
      </c>
      <c r="BF158" s="28" t="s">
        <v>116</v>
      </c>
      <c r="BG158" s="41"/>
      <c r="BH158" s="28"/>
      <c r="BI158" s="28"/>
      <c r="BJ158" s="28"/>
      <c r="BK158" s="34"/>
      <c r="BL158" s="27"/>
      <c r="BM158" s="28"/>
      <c r="BN158" s="28"/>
      <c r="BO158" s="28"/>
      <c r="BP158" s="28"/>
      <c r="BQ158" s="28"/>
      <c r="BR158" s="28"/>
      <c r="BS158" s="28"/>
      <c r="BT158" s="28"/>
      <c r="BU158" s="35"/>
      <c r="BV158" s="28"/>
      <c r="BW158" s="28"/>
      <c r="BX158" s="28" t="s">
        <v>1009</v>
      </c>
    </row>
    <row r="159" customFormat="false" ht="13.8" hidden="false" customHeight="false" outlineLevel="0" collapsed="false">
      <c r="A159" s="27" t="n">
        <v>583128</v>
      </c>
      <c r="B159" s="38" t="s">
        <v>419</v>
      </c>
      <c r="C159" s="38" t="n">
        <v>2</v>
      </c>
      <c r="D159" s="28" t="s">
        <v>1010</v>
      </c>
      <c r="E159" s="28"/>
      <c r="F159" s="35"/>
      <c r="G159" s="27" t="s">
        <v>78</v>
      </c>
      <c r="H159" s="28" t="s">
        <v>78</v>
      </c>
      <c r="I159" s="28" t="s">
        <v>90</v>
      </c>
      <c r="J159" s="28"/>
      <c r="K159" s="27" t="s">
        <v>403</v>
      </c>
      <c r="L159" s="27" t="s">
        <v>404</v>
      </c>
      <c r="M159" s="27" t="s">
        <v>405</v>
      </c>
      <c r="N159" s="27"/>
      <c r="O159" s="27" t="s">
        <v>81</v>
      </c>
      <c r="P159" s="27"/>
      <c r="Q159" s="28"/>
      <c r="R159" s="31" t="n">
        <v>1920</v>
      </c>
      <c r="S159" s="31"/>
      <c r="T159" s="31"/>
      <c r="U159" s="27" t="s">
        <v>236</v>
      </c>
      <c r="V159" s="27" t="s">
        <v>406</v>
      </c>
      <c r="W159" s="27" t="s">
        <v>789</v>
      </c>
      <c r="X159" s="27"/>
      <c r="Y159" s="27"/>
      <c r="Z159" s="27" t="s">
        <v>789</v>
      </c>
      <c r="AA159" s="27" t="s">
        <v>790</v>
      </c>
      <c r="AB159" s="27" t="s">
        <v>791</v>
      </c>
      <c r="AC159" s="27"/>
      <c r="AD159" s="27"/>
      <c r="AE159" s="27" t="s">
        <v>500</v>
      </c>
      <c r="AF159" s="28" t="s">
        <v>792</v>
      </c>
      <c r="AG159" s="28"/>
      <c r="AH159" s="28"/>
      <c r="AI159" s="28"/>
      <c r="AJ159" s="28" t="n">
        <v>0</v>
      </c>
      <c r="AK159" s="27" t="s">
        <v>435</v>
      </c>
      <c r="AL159" s="28"/>
      <c r="AM159" s="28"/>
      <c r="AN159" s="29" t="s">
        <v>427</v>
      </c>
      <c r="AO159" s="28" t="s">
        <v>220</v>
      </c>
      <c r="AP159" s="54" t="n">
        <v>0.049</v>
      </c>
      <c r="AQ159" s="28" t="s">
        <v>1011</v>
      </c>
      <c r="AR159" s="34" t="n">
        <v>43159</v>
      </c>
      <c r="AS159" s="28" t="n">
        <v>4</v>
      </c>
      <c r="AT159" s="28" t="n">
        <v>11</v>
      </c>
      <c r="AU159" s="28" t="n">
        <f aca="false">26-AT159</f>
        <v>15</v>
      </c>
      <c r="AV159" s="28"/>
      <c r="AW159" s="28" t="s">
        <v>222</v>
      </c>
      <c r="AX159" s="28" t="s">
        <v>96</v>
      </c>
      <c r="AY159" s="28" t="n">
        <v>45</v>
      </c>
      <c r="AZ159" s="28" t="n">
        <v>45</v>
      </c>
      <c r="BA159" s="45" t="n">
        <v>0.0573</v>
      </c>
      <c r="BB159" s="45" t="n">
        <f aca="false">BA159*45/AT159</f>
        <v>0.234409090909091</v>
      </c>
      <c r="BC159" s="28"/>
      <c r="BD159" s="28"/>
      <c r="BE159" s="38"/>
      <c r="BF159" s="28"/>
      <c r="BG159" s="35"/>
      <c r="BH159" s="28"/>
      <c r="BI159" s="28"/>
      <c r="BJ159" s="28"/>
      <c r="BK159" s="28"/>
      <c r="BL159" s="27"/>
      <c r="BM159" s="28"/>
      <c r="BN159" s="28"/>
      <c r="BO159" s="28"/>
      <c r="BP159" s="28"/>
      <c r="BQ159" s="28"/>
      <c r="BR159" s="28"/>
      <c r="BS159" s="28"/>
      <c r="BT159" s="28"/>
      <c r="BU159" s="35"/>
      <c r="BV159" s="28"/>
      <c r="BW159" s="28"/>
      <c r="BX159" s="28"/>
    </row>
    <row r="160" customFormat="false" ht="13.8" hidden="false" customHeight="false" outlineLevel="0" collapsed="false">
      <c r="A160" s="27" t="n">
        <v>587466</v>
      </c>
      <c r="B160" s="38" t="s">
        <v>419</v>
      </c>
      <c r="C160" s="38" t="n">
        <v>2</v>
      </c>
      <c r="D160" s="28" t="s">
        <v>1012</v>
      </c>
      <c r="E160" s="28"/>
      <c r="F160" s="35"/>
      <c r="G160" s="27" t="s">
        <v>78</v>
      </c>
      <c r="H160" s="28" t="s">
        <v>78</v>
      </c>
      <c r="I160" s="28" t="s">
        <v>90</v>
      </c>
      <c r="J160" s="28"/>
      <c r="K160" s="27" t="s">
        <v>403</v>
      </c>
      <c r="L160" s="27" t="s">
        <v>404</v>
      </c>
      <c r="M160" s="27" t="s">
        <v>405</v>
      </c>
      <c r="N160" s="27"/>
      <c r="O160" s="27" t="s">
        <v>81</v>
      </c>
      <c r="P160" s="27"/>
      <c r="Q160" s="28"/>
      <c r="R160" s="31" t="n">
        <v>1962</v>
      </c>
      <c r="S160" s="31" t="n">
        <v>9</v>
      </c>
      <c r="T160" s="31" t="n">
        <v>2</v>
      </c>
      <c r="U160" s="27" t="s">
        <v>447</v>
      </c>
      <c r="V160" s="27" t="s">
        <v>406</v>
      </c>
      <c r="W160" s="27" t="s">
        <v>83</v>
      </c>
      <c r="X160" s="27" t="s">
        <v>422</v>
      </c>
      <c r="Y160" s="27"/>
      <c r="Z160" s="27" t="s">
        <v>837</v>
      </c>
      <c r="AA160" s="27" t="s">
        <v>837</v>
      </c>
      <c r="AB160" s="27" t="s">
        <v>838</v>
      </c>
      <c r="AC160" s="27"/>
      <c r="AD160" s="27"/>
      <c r="AE160" s="27" t="s">
        <v>467</v>
      </c>
      <c r="AF160" s="28" t="s">
        <v>839</v>
      </c>
      <c r="AG160" s="28"/>
      <c r="AH160" s="28"/>
      <c r="AI160" s="28"/>
      <c r="AJ160" s="28" t="n">
        <v>0</v>
      </c>
      <c r="AK160" s="27" t="s">
        <v>435</v>
      </c>
      <c r="AL160" s="28"/>
      <c r="AM160" s="28"/>
      <c r="AN160" s="29" t="s">
        <v>427</v>
      </c>
      <c r="AO160" s="28" t="s">
        <v>220</v>
      </c>
      <c r="AP160" s="54" t="n">
        <v>0.057</v>
      </c>
      <c r="AQ160" s="28" t="s">
        <v>1011</v>
      </c>
      <c r="AR160" s="34" t="n">
        <v>43159</v>
      </c>
      <c r="AS160" s="28" t="n">
        <v>4</v>
      </c>
      <c r="AT160" s="28" t="n">
        <v>12</v>
      </c>
      <c r="AU160" s="28" t="n">
        <f aca="false">15-AT160</f>
        <v>3</v>
      </c>
      <c r="AV160" s="28"/>
      <c r="AW160" s="28" t="s">
        <v>222</v>
      </c>
      <c r="AX160" s="28" t="s">
        <v>96</v>
      </c>
      <c r="AY160" s="28" t="n">
        <v>45</v>
      </c>
      <c r="AZ160" s="28" t="n">
        <v>45</v>
      </c>
      <c r="BA160" s="45" t="n">
        <v>0.435</v>
      </c>
      <c r="BB160" s="45" t="n">
        <f aca="false">BA160*45/AT160</f>
        <v>1.63125</v>
      </c>
      <c r="BC160" s="28"/>
      <c r="BD160" s="28"/>
      <c r="BE160" s="38"/>
      <c r="BF160" s="28"/>
      <c r="BG160" s="35"/>
      <c r="BH160" s="28"/>
      <c r="BI160" s="28"/>
      <c r="BJ160" s="28"/>
      <c r="BK160" s="28"/>
      <c r="BL160" s="27"/>
      <c r="BM160" s="28"/>
      <c r="BN160" s="28"/>
      <c r="BO160" s="28"/>
      <c r="BP160" s="28"/>
      <c r="BQ160" s="28"/>
      <c r="BR160" s="28"/>
      <c r="BS160" s="28"/>
      <c r="BT160" s="28"/>
      <c r="BU160" s="35"/>
      <c r="BV160" s="28"/>
      <c r="BW160" s="28"/>
      <c r="BX160" s="28"/>
    </row>
    <row r="161" customFormat="false" ht="13.8" hidden="false" customHeight="false" outlineLevel="0" collapsed="false">
      <c r="A161" s="27" t="n">
        <v>588375</v>
      </c>
      <c r="B161" s="53" t="s">
        <v>419</v>
      </c>
      <c r="C161" s="53" t="n">
        <v>3</v>
      </c>
      <c r="D161" s="28" t="s">
        <v>1013</v>
      </c>
      <c r="E161" s="28"/>
      <c r="F161" s="35"/>
      <c r="G161" s="27" t="s">
        <v>78</v>
      </c>
      <c r="H161" s="28" t="s">
        <v>78</v>
      </c>
      <c r="I161" s="28" t="s">
        <v>90</v>
      </c>
      <c r="J161" s="28"/>
      <c r="K161" s="27" t="s">
        <v>403</v>
      </c>
      <c r="L161" s="27" t="s">
        <v>404</v>
      </c>
      <c r="M161" s="27" t="s">
        <v>405</v>
      </c>
      <c r="N161" s="27"/>
      <c r="O161" s="27" t="s">
        <v>81</v>
      </c>
      <c r="P161" s="27"/>
      <c r="Q161" s="28"/>
      <c r="R161" s="31" t="n">
        <v>1922</v>
      </c>
      <c r="S161" s="31" t="n">
        <v>6</v>
      </c>
      <c r="T161" s="31" t="n">
        <v>9</v>
      </c>
      <c r="U161" s="27" t="s">
        <v>82</v>
      </c>
      <c r="V161" s="27" t="s">
        <v>406</v>
      </c>
      <c r="W161" s="27" t="s">
        <v>407</v>
      </c>
      <c r="X161" s="27"/>
      <c r="Y161" s="27" t="s">
        <v>408</v>
      </c>
      <c r="Z161" s="27" t="s">
        <v>409</v>
      </c>
      <c r="AA161" s="27" t="s">
        <v>410</v>
      </c>
      <c r="AB161" s="27" t="s">
        <v>411</v>
      </c>
      <c r="AC161" s="27"/>
      <c r="AD161" s="27"/>
      <c r="AE161" s="27" t="s">
        <v>412</v>
      </c>
      <c r="AF161" s="26" t="s">
        <v>413</v>
      </c>
      <c r="AG161" s="26"/>
      <c r="AH161" s="27" t="s">
        <v>78</v>
      </c>
      <c r="AI161" s="28"/>
      <c r="AJ161" s="28" t="n">
        <v>1</v>
      </c>
      <c r="AK161" s="27" t="s">
        <v>414</v>
      </c>
      <c r="AL161" s="28"/>
      <c r="AM161" s="28"/>
      <c r="AN161" s="29" t="s">
        <v>93</v>
      </c>
      <c r="AO161" s="28" t="s">
        <v>220</v>
      </c>
      <c r="AP161" s="54" t="n">
        <v>0.113</v>
      </c>
      <c r="AQ161" s="52" t="s">
        <v>1014</v>
      </c>
      <c r="AR161" s="34" t="n">
        <v>43159</v>
      </c>
      <c r="AS161" s="28" t="n">
        <v>4</v>
      </c>
      <c r="AT161" s="28" t="n">
        <v>38</v>
      </c>
      <c r="AU161" s="28" t="n">
        <f aca="false">92-AT161</f>
        <v>54</v>
      </c>
      <c r="AV161" s="28"/>
      <c r="AW161" s="28" t="s">
        <v>222</v>
      </c>
      <c r="AX161" s="28" t="s">
        <v>96</v>
      </c>
      <c r="AY161" s="28" t="n">
        <v>45</v>
      </c>
      <c r="AZ161" s="28" t="n">
        <v>45</v>
      </c>
      <c r="BA161" s="45" t="n">
        <v>0.175</v>
      </c>
      <c r="BB161" s="45" t="n">
        <f aca="false">BA161*45/AT161</f>
        <v>0.207236842105263</v>
      </c>
      <c r="BC161" s="28"/>
      <c r="BD161" s="28"/>
      <c r="BE161" s="38"/>
      <c r="BF161" s="28"/>
      <c r="BG161" s="35"/>
      <c r="BH161" s="28"/>
      <c r="BI161" s="28"/>
      <c r="BJ161" s="28"/>
      <c r="BK161" s="28"/>
      <c r="BL161" s="27"/>
      <c r="BM161" s="28"/>
      <c r="BN161" s="28"/>
      <c r="BO161" s="28"/>
      <c r="BP161" s="28"/>
      <c r="BQ161" s="28"/>
      <c r="BR161" s="28"/>
      <c r="BS161" s="28"/>
      <c r="BT161" s="28"/>
      <c r="BU161" s="35"/>
      <c r="BV161" s="28"/>
      <c r="BW161" s="28"/>
      <c r="BX161" s="28"/>
    </row>
    <row r="162" customFormat="false" ht="13.8" hidden="false" customHeight="false" outlineLevel="0" collapsed="false">
      <c r="A162" s="27" t="n">
        <v>580040</v>
      </c>
      <c r="B162" s="38" t="s">
        <v>399</v>
      </c>
      <c r="C162" s="38" t="n">
        <v>3</v>
      </c>
      <c r="D162" s="28"/>
      <c r="E162" s="28"/>
      <c r="F162" s="28"/>
      <c r="G162" s="27" t="s">
        <v>78</v>
      </c>
      <c r="H162" s="28"/>
      <c r="I162" s="28"/>
      <c r="J162" s="28"/>
      <c r="K162" s="27" t="s">
        <v>403</v>
      </c>
      <c r="L162" s="27" t="s">
        <v>404</v>
      </c>
      <c r="M162" s="27" t="s">
        <v>405</v>
      </c>
      <c r="N162" s="27"/>
      <c r="O162" s="27" t="s">
        <v>81</v>
      </c>
      <c r="P162" s="27"/>
      <c r="Q162" s="28"/>
      <c r="R162" s="31" t="n">
        <v>1958</v>
      </c>
      <c r="S162" s="31" t="n">
        <v>9</v>
      </c>
      <c r="T162" s="31" t="n">
        <v>11</v>
      </c>
      <c r="U162" s="27" t="s">
        <v>236</v>
      </c>
      <c r="V162" s="27" t="s">
        <v>406</v>
      </c>
      <c r="W162" s="27" t="s">
        <v>83</v>
      </c>
      <c r="X162" s="27" t="s">
        <v>482</v>
      </c>
      <c r="Y162" s="27"/>
      <c r="Z162" s="27" t="s">
        <v>998</v>
      </c>
      <c r="AA162" s="27" t="s">
        <v>999</v>
      </c>
      <c r="AB162" s="27" t="s">
        <v>563</v>
      </c>
      <c r="AC162" s="27"/>
      <c r="AD162" s="27"/>
      <c r="AE162" s="27" t="s">
        <v>467</v>
      </c>
      <c r="AF162" s="28" t="s">
        <v>1000</v>
      </c>
      <c r="AG162" s="28"/>
      <c r="AH162" s="27"/>
      <c r="AI162" s="28"/>
      <c r="AJ162" s="28" t="n">
        <v>1</v>
      </c>
      <c r="AK162" s="27" t="s">
        <v>468</v>
      </c>
      <c r="AL162" s="28"/>
      <c r="AM162" s="28"/>
      <c r="AN162" s="29" t="s">
        <v>427</v>
      </c>
      <c r="AO162" s="28" t="s">
        <v>220</v>
      </c>
      <c r="AP162" s="54" t="n">
        <v>0.059</v>
      </c>
      <c r="AQ162" s="28" t="s">
        <v>1015</v>
      </c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</row>
    <row r="163" customFormat="false" ht="13.8" hidden="false" customHeight="false" outlineLevel="0" collapsed="false">
      <c r="A163" s="27" t="n">
        <v>580047</v>
      </c>
      <c r="B163" s="38" t="s">
        <v>580</v>
      </c>
      <c r="C163" s="38" t="n">
        <v>2</v>
      </c>
      <c r="D163" s="28"/>
      <c r="E163" s="28"/>
      <c r="F163" s="28"/>
      <c r="G163" s="27" t="s">
        <v>78</v>
      </c>
      <c r="H163" s="28"/>
      <c r="I163" s="28"/>
      <c r="J163" s="28"/>
      <c r="K163" s="27" t="s">
        <v>403</v>
      </c>
      <c r="L163" s="27" t="s">
        <v>404</v>
      </c>
      <c r="M163" s="27" t="s">
        <v>405</v>
      </c>
      <c r="N163" s="27"/>
      <c r="O163" s="27" t="s">
        <v>81</v>
      </c>
      <c r="P163" s="27"/>
      <c r="Q163" s="28"/>
      <c r="R163" s="31" t="n">
        <v>1961</v>
      </c>
      <c r="S163" s="31" t="n">
        <v>10</v>
      </c>
      <c r="T163" s="31" t="n">
        <v>26</v>
      </c>
      <c r="U163" s="27" t="s">
        <v>236</v>
      </c>
      <c r="V163" s="27" t="s">
        <v>406</v>
      </c>
      <c r="W163" s="27" t="s">
        <v>83</v>
      </c>
      <c r="X163" s="27" t="s">
        <v>422</v>
      </c>
      <c r="Y163" s="27"/>
      <c r="Z163" s="27" t="s">
        <v>711</v>
      </c>
      <c r="AA163" s="27" t="s">
        <v>712</v>
      </c>
      <c r="AB163" s="27" t="s">
        <v>713</v>
      </c>
      <c r="AC163" s="27"/>
      <c r="AD163" s="27"/>
      <c r="AE163" s="27" t="s">
        <v>500</v>
      </c>
      <c r="AF163" s="28" t="s">
        <v>714</v>
      </c>
      <c r="AG163" s="28"/>
      <c r="AH163" s="27"/>
      <c r="AI163" s="28"/>
      <c r="AJ163" s="28" t="n">
        <v>1</v>
      </c>
      <c r="AK163" s="27" t="s">
        <v>468</v>
      </c>
      <c r="AL163" s="28"/>
      <c r="AM163" s="28"/>
      <c r="AN163" s="29" t="s">
        <v>427</v>
      </c>
      <c r="AO163" s="28" t="s">
        <v>220</v>
      </c>
      <c r="AP163" s="54" t="n">
        <v>0.077</v>
      </c>
      <c r="AQ163" s="28" t="s">
        <v>1016</v>
      </c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</row>
    <row r="164" customFormat="false" ht="13.8" hidden="false" customHeight="false" outlineLevel="0" collapsed="false">
      <c r="A164" s="27" t="n">
        <v>825009</v>
      </c>
      <c r="B164" s="38" t="s">
        <v>216</v>
      </c>
      <c r="C164" s="38" t="n">
        <v>2</v>
      </c>
      <c r="D164" s="28"/>
      <c r="E164" s="28"/>
      <c r="F164" s="28"/>
      <c r="G164" s="27" t="s">
        <v>78</v>
      </c>
      <c r="H164" s="28"/>
      <c r="I164" s="28"/>
      <c r="J164" s="28"/>
      <c r="K164" s="27" t="s">
        <v>403</v>
      </c>
      <c r="L164" s="27" t="s">
        <v>404</v>
      </c>
      <c r="M164" s="27" t="s">
        <v>405</v>
      </c>
      <c r="N164" s="27"/>
      <c r="O164" s="27" t="s">
        <v>81</v>
      </c>
      <c r="P164" s="27"/>
      <c r="Q164" s="28"/>
      <c r="R164" s="31" t="n">
        <v>1981</v>
      </c>
      <c r="S164" s="31" t="n">
        <v>4</v>
      </c>
      <c r="T164" s="31" t="n">
        <v>28</v>
      </c>
      <c r="U164" s="27" t="s">
        <v>82</v>
      </c>
      <c r="V164" s="27" t="s">
        <v>406</v>
      </c>
      <c r="W164" s="27" t="s">
        <v>83</v>
      </c>
      <c r="X164" s="27" t="s">
        <v>544</v>
      </c>
      <c r="Y164" s="27" t="s">
        <v>545</v>
      </c>
      <c r="Z164" s="27" t="s">
        <v>618</v>
      </c>
      <c r="AA164" s="27" t="s">
        <v>619</v>
      </c>
      <c r="AB164" s="27" t="s">
        <v>620</v>
      </c>
      <c r="AC164" s="27"/>
      <c r="AD164" s="27"/>
      <c r="AE164" s="27" t="s">
        <v>621</v>
      </c>
      <c r="AF164" s="28"/>
      <c r="AG164" s="28"/>
      <c r="AH164" s="27" t="s">
        <v>78</v>
      </c>
      <c r="AI164" s="28"/>
      <c r="AJ164" s="28" t="n">
        <v>0</v>
      </c>
      <c r="AK164" s="27" t="s">
        <v>435</v>
      </c>
      <c r="AL164" s="28"/>
      <c r="AM164" s="28"/>
      <c r="AN164" s="29" t="s">
        <v>469</v>
      </c>
      <c r="AO164" s="28" t="s">
        <v>220</v>
      </c>
      <c r="AP164" s="54"/>
      <c r="AQ164" s="28" t="s">
        <v>1017</v>
      </c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</row>
    <row r="165" customFormat="false" ht="13.8" hidden="false" customHeight="false" outlineLevel="0" collapsed="false">
      <c r="A165" s="27" t="n">
        <v>895139</v>
      </c>
      <c r="B165" s="38" t="s">
        <v>1018</v>
      </c>
      <c r="C165" s="38" t="n">
        <v>2</v>
      </c>
      <c r="D165" s="28"/>
      <c r="E165" s="28"/>
      <c r="F165" s="28"/>
      <c r="G165" s="27" t="s">
        <v>78</v>
      </c>
      <c r="H165" s="28"/>
      <c r="I165" s="28"/>
      <c r="J165" s="28"/>
      <c r="K165" s="27" t="s">
        <v>403</v>
      </c>
      <c r="L165" s="27" t="s">
        <v>404</v>
      </c>
      <c r="M165" s="27" t="s">
        <v>405</v>
      </c>
      <c r="N165" s="27"/>
      <c r="O165" s="27" t="s">
        <v>81</v>
      </c>
      <c r="P165" s="27"/>
      <c r="Q165" s="28"/>
      <c r="R165" s="31" t="n">
        <v>1989</v>
      </c>
      <c r="S165" s="31" t="n">
        <v>9</v>
      </c>
      <c r="T165" s="31" t="n">
        <v>3</v>
      </c>
      <c r="U165" s="27" t="s">
        <v>236</v>
      </c>
      <c r="V165" s="27"/>
      <c r="W165" s="27" t="s">
        <v>83</v>
      </c>
      <c r="X165" s="27" t="s">
        <v>456</v>
      </c>
      <c r="Y165" s="27" t="s">
        <v>652</v>
      </c>
      <c r="Z165" s="27" t="s">
        <v>653</v>
      </c>
      <c r="AA165" s="27" t="s">
        <v>654</v>
      </c>
      <c r="AB165" s="27" t="s">
        <v>499</v>
      </c>
      <c r="AC165" s="27"/>
      <c r="AD165" s="27"/>
      <c r="AE165" s="27" t="s">
        <v>467</v>
      </c>
      <c r="AF165" s="28"/>
      <c r="AG165" s="28"/>
      <c r="AH165" s="28"/>
      <c r="AI165" s="28"/>
      <c r="AJ165" s="28" t="n">
        <v>0</v>
      </c>
      <c r="AK165" s="27" t="s">
        <v>435</v>
      </c>
      <c r="AL165" s="28"/>
      <c r="AM165" s="28"/>
      <c r="AN165" s="29" t="s">
        <v>493</v>
      </c>
      <c r="AO165" s="28" t="s">
        <v>220</v>
      </c>
      <c r="AP165" s="54"/>
      <c r="AQ165" s="28" t="s">
        <v>1019</v>
      </c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</row>
    <row r="166" customFormat="false" ht="13.8" hidden="false" customHeight="false" outlineLevel="0" collapsed="false">
      <c r="A166" s="27" t="n">
        <v>905093</v>
      </c>
      <c r="B166" s="38" t="s">
        <v>216</v>
      </c>
      <c r="C166" s="38" t="n">
        <v>2</v>
      </c>
      <c r="D166" s="28"/>
      <c r="E166" s="28"/>
      <c r="F166" s="28"/>
      <c r="G166" s="27" t="s">
        <v>78</v>
      </c>
      <c r="H166" s="28"/>
      <c r="I166" s="28"/>
      <c r="J166" s="28"/>
      <c r="K166" s="27" t="s">
        <v>403</v>
      </c>
      <c r="L166" s="27" t="s">
        <v>404</v>
      </c>
      <c r="M166" s="27" t="s">
        <v>405</v>
      </c>
      <c r="N166" s="27"/>
      <c r="O166" s="27" t="s">
        <v>81</v>
      </c>
      <c r="P166" s="27"/>
      <c r="Q166" s="28"/>
      <c r="R166" s="31" t="n">
        <v>1990</v>
      </c>
      <c r="S166" s="31" t="n">
        <v>10</v>
      </c>
      <c r="T166" s="31" t="n">
        <v>10</v>
      </c>
      <c r="U166" s="27" t="s">
        <v>82</v>
      </c>
      <c r="V166" s="27"/>
      <c r="W166" s="27" t="s">
        <v>83</v>
      </c>
      <c r="X166" s="27" t="s">
        <v>659</v>
      </c>
      <c r="Y166" s="27"/>
      <c r="Z166" s="27" t="s">
        <v>660</v>
      </c>
      <c r="AA166" s="27" t="s">
        <v>661</v>
      </c>
      <c r="AB166" s="27" t="s">
        <v>563</v>
      </c>
      <c r="AC166" s="27"/>
      <c r="AD166" s="27"/>
      <c r="AE166" s="27" t="s">
        <v>467</v>
      </c>
      <c r="AF166" s="28"/>
      <c r="AG166" s="28"/>
      <c r="AH166" s="28"/>
      <c r="AI166" s="28"/>
      <c r="AJ166" s="28" t="n">
        <v>0</v>
      </c>
      <c r="AK166" s="27" t="s">
        <v>435</v>
      </c>
      <c r="AL166" s="28"/>
      <c r="AM166" s="28"/>
      <c r="AN166" s="29" t="s">
        <v>493</v>
      </c>
      <c r="AO166" s="28" t="s">
        <v>220</v>
      </c>
      <c r="AP166" s="54"/>
      <c r="AQ166" s="28" t="s">
        <v>1020</v>
      </c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</row>
    <row r="167" customFormat="false" ht="13.8" hidden="false" customHeight="false" outlineLevel="0" collapsed="false">
      <c r="A167" s="27" t="n">
        <v>915111</v>
      </c>
      <c r="B167" s="38"/>
      <c r="C167" s="38" t="n">
        <v>1</v>
      </c>
      <c r="D167" s="28"/>
      <c r="E167" s="28"/>
      <c r="F167" s="28"/>
      <c r="G167" s="27" t="s">
        <v>78</v>
      </c>
      <c r="H167" s="28"/>
      <c r="I167" s="28"/>
      <c r="J167" s="28"/>
      <c r="K167" s="27" t="s">
        <v>403</v>
      </c>
      <c r="L167" s="27" t="s">
        <v>404</v>
      </c>
      <c r="M167" s="27" t="s">
        <v>405</v>
      </c>
      <c r="N167" s="27"/>
      <c r="O167" s="27" t="s">
        <v>81</v>
      </c>
      <c r="P167" s="27"/>
      <c r="Q167" s="28"/>
      <c r="R167" s="31" t="n">
        <v>1991</v>
      </c>
      <c r="S167" s="31" t="n">
        <v>10</v>
      </c>
      <c r="T167" s="31" t="n">
        <v>16</v>
      </c>
      <c r="U167" s="27" t="s">
        <v>236</v>
      </c>
      <c r="V167" s="27" t="s">
        <v>438</v>
      </c>
      <c r="W167" s="27" t="s">
        <v>83</v>
      </c>
      <c r="X167" s="27" t="s">
        <v>659</v>
      </c>
      <c r="Y167" s="27"/>
      <c r="Z167" s="27" t="s">
        <v>1021</v>
      </c>
      <c r="AA167" s="27" t="s">
        <v>1022</v>
      </c>
      <c r="AB167" s="27" t="s">
        <v>563</v>
      </c>
      <c r="AC167" s="27"/>
      <c r="AD167" s="27"/>
      <c r="AE167" s="27" t="s">
        <v>467</v>
      </c>
      <c r="AF167" s="28"/>
      <c r="AG167" s="28"/>
      <c r="AH167" s="28"/>
      <c r="AI167" s="28"/>
      <c r="AJ167" s="28" t="n">
        <v>0</v>
      </c>
      <c r="AK167" s="27" t="s">
        <v>435</v>
      </c>
      <c r="AL167" s="28"/>
      <c r="AM167" s="28"/>
      <c r="AN167" s="29" t="s">
        <v>493</v>
      </c>
      <c r="AO167" s="28"/>
      <c r="AP167" s="54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</row>
    <row r="168" customFormat="false" ht="13.8" hidden="false" customHeight="false" outlineLevel="0" collapsed="false">
      <c r="A168" s="27" t="n">
        <v>925091</v>
      </c>
      <c r="B168" s="38"/>
      <c r="C168" s="38" t="n">
        <v>1</v>
      </c>
      <c r="D168" s="28"/>
      <c r="E168" s="28"/>
      <c r="F168" s="28"/>
      <c r="G168" s="27" t="s">
        <v>78</v>
      </c>
      <c r="H168" s="28"/>
      <c r="I168" s="28"/>
      <c r="J168" s="28"/>
      <c r="K168" s="27" t="s">
        <v>403</v>
      </c>
      <c r="L168" s="27" t="s">
        <v>404</v>
      </c>
      <c r="M168" s="27" t="s">
        <v>405</v>
      </c>
      <c r="N168" s="27"/>
      <c r="O168" s="27" t="s">
        <v>81</v>
      </c>
      <c r="P168" s="27"/>
      <c r="Q168" s="28"/>
      <c r="R168" s="31" t="n">
        <v>1992</v>
      </c>
      <c r="S168" s="31" t="n">
        <v>7</v>
      </c>
      <c r="T168" s="31" t="n">
        <v>5</v>
      </c>
      <c r="U168" s="27" t="s">
        <v>236</v>
      </c>
      <c r="V168" s="27"/>
      <c r="W168" s="27" t="s">
        <v>83</v>
      </c>
      <c r="X168" s="27" t="s">
        <v>456</v>
      </c>
      <c r="Y168" s="27"/>
      <c r="Z168" s="27" t="s">
        <v>1023</v>
      </c>
      <c r="AA168" s="27" t="s">
        <v>1024</v>
      </c>
      <c r="AB168" s="27" t="s">
        <v>850</v>
      </c>
      <c r="AC168" s="27"/>
      <c r="AD168" s="27"/>
      <c r="AE168" s="27" t="s">
        <v>467</v>
      </c>
      <c r="AF168" s="28"/>
      <c r="AG168" s="28"/>
      <c r="AH168" s="28"/>
      <c r="AI168" s="28"/>
      <c r="AJ168" s="28" t="n">
        <v>0</v>
      </c>
      <c r="AK168" s="27" t="s">
        <v>435</v>
      </c>
      <c r="AL168" s="28"/>
      <c r="AM168" s="28"/>
      <c r="AN168" s="29" t="s">
        <v>493</v>
      </c>
      <c r="AO168" s="28"/>
      <c r="AP168" s="54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</row>
    <row r="169" customFormat="false" ht="13.8" hidden="false" customHeight="false" outlineLevel="0" collapsed="false">
      <c r="A169" s="27" t="n">
        <v>945083</v>
      </c>
      <c r="B169" s="38"/>
      <c r="C169" s="38" t="n">
        <v>1</v>
      </c>
      <c r="D169" s="28"/>
      <c r="E169" s="28"/>
      <c r="F169" s="28"/>
      <c r="G169" s="27" t="s">
        <v>78</v>
      </c>
      <c r="H169" s="28"/>
      <c r="I169" s="28"/>
      <c r="J169" s="28"/>
      <c r="K169" s="27" t="s">
        <v>403</v>
      </c>
      <c r="L169" s="27" t="s">
        <v>404</v>
      </c>
      <c r="M169" s="27" t="s">
        <v>405</v>
      </c>
      <c r="N169" s="27"/>
      <c r="O169" s="27" t="s">
        <v>81</v>
      </c>
      <c r="P169" s="27"/>
      <c r="Q169" s="28"/>
      <c r="R169" s="31" t="n">
        <v>1993</v>
      </c>
      <c r="S169" s="31" t="n">
        <v>7</v>
      </c>
      <c r="T169" s="31" t="n">
        <v>24</v>
      </c>
      <c r="U169" s="27"/>
      <c r="V169" s="27"/>
      <c r="W169" s="27" t="s">
        <v>83</v>
      </c>
      <c r="X169" s="27" t="s">
        <v>544</v>
      </c>
      <c r="Y169" s="27" t="s">
        <v>545</v>
      </c>
      <c r="Z169" s="27" t="s">
        <v>1025</v>
      </c>
      <c r="AA169" s="27" t="s">
        <v>1026</v>
      </c>
      <c r="AB169" s="27" t="s">
        <v>1027</v>
      </c>
      <c r="AC169" s="27"/>
      <c r="AD169" s="27"/>
      <c r="AE169" s="27" t="s">
        <v>412</v>
      </c>
      <c r="AF169" s="28"/>
      <c r="AG169" s="28"/>
      <c r="AH169" s="28"/>
      <c r="AI169" s="28"/>
      <c r="AJ169" s="28" t="n">
        <v>0</v>
      </c>
      <c r="AK169" s="27" t="s">
        <v>435</v>
      </c>
      <c r="AL169" s="28"/>
      <c r="AM169" s="28"/>
      <c r="AN169" s="27" t="s">
        <v>502</v>
      </c>
      <c r="AO169" s="28"/>
      <c r="AP169" s="54"/>
      <c r="AQ169" s="28" t="s">
        <v>1028</v>
      </c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</row>
    <row r="170" customFormat="false" ht="13.8" hidden="false" customHeight="false" outlineLevel="0" collapsed="false">
      <c r="A170" s="27" t="n">
        <v>945154</v>
      </c>
      <c r="B170" s="38"/>
      <c r="C170" s="38" t="n">
        <v>1</v>
      </c>
      <c r="D170" s="28"/>
      <c r="E170" s="28"/>
      <c r="F170" s="28"/>
      <c r="G170" s="27" t="s">
        <v>78</v>
      </c>
      <c r="H170" s="28"/>
      <c r="I170" s="28"/>
      <c r="J170" s="28"/>
      <c r="K170" s="27" t="s">
        <v>403</v>
      </c>
      <c r="L170" s="27" t="s">
        <v>404</v>
      </c>
      <c r="M170" s="27" t="s">
        <v>405</v>
      </c>
      <c r="N170" s="27"/>
      <c r="O170" s="27" t="s">
        <v>81</v>
      </c>
      <c r="P170" s="27"/>
      <c r="Q170" s="28"/>
      <c r="R170" s="31" t="n">
        <v>1994</v>
      </c>
      <c r="S170" s="31" t="n">
        <v>7</v>
      </c>
      <c r="T170" s="31" t="n">
        <v>23</v>
      </c>
      <c r="U170" s="27" t="s">
        <v>82</v>
      </c>
      <c r="V170" s="27"/>
      <c r="W170" s="27" t="s">
        <v>83</v>
      </c>
      <c r="X170" s="27" t="s">
        <v>456</v>
      </c>
      <c r="Y170" s="27" t="s">
        <v>531</v>
      </c>
      <c r="Z170" s="27" t="s">
        <v>1029</v>
      </c>
      <c r="AA170" s="27" t="s">
        <v>1030</v>
      </c>
      <c r="AB170" s="27" t="s">
        <v>1031</v>
      </c>
      <c r="AC170" s="27"/>
      <c r="AD170" s="27"/>
      <c r="AE170" s="27" t="s">
        <v>500</v>
      </c>
      <c r="AF170" s="28"/>
      <c r="AG170" s="28"/>
      <c r="AH170" s="27" t="s">
        <v>78</v>
      </c>
      <c r="AI170" s="28"/>
      <c r="AJ170" s="28" t="n">
        <v>0</v>
      </c>
      <c r="AK170" s="27" t="s">
        <v>435</v>
      </c>
      <c r="AL170" s="28"/>
      <c r="AM170" s="28"/>
      <c r="AN170" s="27" t="s">
        <v>502</v>
      </c>
      <c r="AO170" s="28"/>
      <c r="AP170" s="54"/>
      <c r="AQ170" s="28" t="s">
        <v>1032</v>
      </c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</row>
    <row r="171" customFormat="false" ht="13.8" hidden="false" customHeight="false" outlineLevel="0" collapsed="false">
      <c r="A171" s="27" t="n">
        <v>965066</v>
      </c>
      <c r="B171" s="38"/>
      <c r="C171" s="38" t="n">
        <v>1</v>
      </c>
      <c r="D171" s="28"/>
      <c r="E171" s="28"/>
      <c r="F171" s="28"/>
      <c r="G171" s="27" t="s">
        <v>78</v>
      </c>
      <c r="H171" s="28"/>
      <c r="I171" s="28"/>
      <c r="J171" s="28"/>
      <c r="K171" s="27" t="s">
        <v>403</v>
      </c>
      <c r="L171" s="27" t="s">
        <v>404</v>
      </c>
      <c r="M171" s="27" t="s">
        <v>405</v>
      </c>
      <c r="N171" s="27"/>
      <c r="O171" s="27" t="s">
        <v>81</v>
      </c>
      <c r="P171" s="27"/>
      <c r="Q171" s="28"/>
      <c r="R171" s="31" t="n">
        <v>1996</v>
      </c>
      <c r="S171" s="31" t="n">
        <v>5</v>
      </c>
      <c r="T171" s="31" t="n">
        <v>22</v>
      </c>
      <c r="U171" s="27" t="s">
        <v>236</v>
      </c>
      <c r="V171" s="27"/>
      <c r="W171" s="27" t="s">
        <v>83</v>
      </c>
      <c r="X171" s="27" t="s">
        <v>456</v>
      </c>
      <c r="Y171" s="27"/>
      <c r="Z171" s="27" t="s">
        <v>1033</v>
      </c>
      <c r="AA171" s="27" t="s">
        <v>1034</v>
      </c>
      <c r="AB171" s="27" t="s">
        <v>1035</v>
      </c>
      <c r="AC171" s="27"/>
      <c r="AD171" s="27"/>
      <c r="AE171" s="27" t="s">
        <v>467</v>
      </c>
      <c r="AF171" s="28"/>
      <c r="AG171" s="28"/>
      <c r="AH171" s="28"/>
      <c r="AI171" s="28"/>
      <c r="AJ171" s="28" t="n">
        <v>0</v>
      </c>
      <c r="AK171" s="27" t="s">
        <v>435</v>
      </c>
      <c r="AL171" s="28"/>
      <c r="AM171" s="28"/>
      <c r="AN171" s="27" t="s">
        <v>502</v>
      </c>
      <c r="AO171" s="28"/>
      <c r="AP171" s="54"/>
      <c r="AQ171" s="28" t="s">
        <v>1036</v>
      </c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</row>
    <row r="172" customFormat="false" ht="13.8" hidden="false" customHeight="false" outlineLevel="0" collapsed="false">
      <c r="A172" s="27" t="n">
        <v>985015</v>
      </c>
      <c r="B172" s="38"/>
      <c r="C172" s="38" t="n">
        <v>1</v>
      </c>
      <c r="D172" s="28"/>
      <c r="E172" s="28"/>
      <c r="F172" s="28"/>
      <c r="G172" s="27" t="s">
        <v>78</v>
      </c>
      <c r="H172" s="28"/>
      <c r="I172" s="28"/>
      <c r="J172" s="28"/>
      <c r="K172" s="27" t="s">
        <v>403</v>
      </c>
      <c r="L172" s="27" t="s">
        <v>404</v>
      </c>
      <c r="M172" s="27" t="s">
        <v>405</v>
      </c>
      <c r="N172" s="27"/>
      <c r="O172" s="27" t="s">
        <v>81</v>
      </c>
      <c r="P172" s="27"/>
      <c r="Q172" s="28"/>
      <c r="R172" s="31" t="n">
        <v>1998</v>
      </c>
      <c r="S172" s="31" t="n">
        <v>2</v>
      </c>
      <c r="T172" s="31" t="n">
        <v>12</v>
      </c>
      <c r="U172" s="27" t="s">
        <v>236</v>
      </c>
      <c r="V172" s="27" t="s">
        <v>406</v>
      </c>
      <c r="W172" s="27" t="s">
        <v>83</v>
      </c>
      <c r="X172" s="27" t="s">
        <v>456</v>
      </c>
      <c r="Y172" s="27" t="s">
        <v>612</v>
      </c>
      <c r="Z172" s="27" t="s">
        <v>613</v>
      </c>
      <c r="AA172" s="27" t="s">
        <v>614</v>
      </c>
      <c r="AB172" s="27" t="s">
        <v>563</v>
      </c>
      <c r="AC172" s="27"/>
      <c r="AD172" s="27"/>
      <c r="AE172" s="27" t="s">
        <v>467</v>
      </c>
      <c r="AF172" s="28"/>
      <c r="AG172" s="28"/>
      <c r="AH172" s="28"/>
      <c r="AI172" s="28"/>
      <c r="AJ172" s="28" t="n">
        <v>0</v>
      </c>
      <c r="AK172" s="27" t="s">
        <v>435</v>
      </c>
      <c r="AL172" s="28"/>
      <c r="AM172" s="28"/>
      <c r="AN172" s="27" t="s">
        <v>502</v>
      </c>
      <c r="AO172" s="28"/>
      <c r="AP172" s="54"/>
      <c r="AQ172" s="28" t="s">
        <v>1037</v>
      </c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</row>
    <row r="173" customFormat="false" ht="13.8" hidden="false" customHeight="false" outlineLevel="0" collapsed="false">
      <c r="A173" s="27" t="n">
        <v>985688</v>
      </c>
      <c r="B173" s="38"/>
      <c r="C173" s="38" t="n">
        <v>1</v>
      </c>
      <c r="D173" s="28"/>
      <c r="E173" s="28"/>
      <c r="F173" s="28"/>
      <c r="G173" s="27" t="s">
        <v>78</v>
      </c>
      <c r="H173" s="28"/>
      <c r="I173" s="28"/>
      <c r="J173" s="28"/>
      <c r="K173" s="27" t="s">
        <v>403</v>
      </c>
      <c r="L173" s="27" t="s">
        <v>404</v>
      </c>
      <c r="M173" s="27" t="s">
        <v>405</v>
      </c>
      <c r="N173" s="27"/>
      <c r="O173" s="27" t="s">
        <v>81</v>
      </c>
      <c r="P173" s="27"/>
      <c r="Q173" s="28"/>
      <c r="R173" s="31" t="n">
        <v>1998</v>
      </c>
      <c r="S173" s="31" t="n">
        <v>6</v>
      </c>
      <c r="T173" s="31" t="n">
        <v>13</v>
      </c>
      <c r="U173" s="27" t="s">
        <v>82</v>
      </c>
      <c r="V173" s="27" t="s">
        <v>438</v>
      </c>
      <c r="W173" s="27" t="s">
        <v>83</v>
      </c>
      <c r="X173" s="27" t="s">
        <v>456</v>
      </c>
      <c r="Y173" s="27"/>
      <c r="Z173" s="27" t="s">
        <v>1038</v>
      </c>
      <c r="AA173" s="27" t="s">
        <v>1039</v>
      </c>
      <c r="AB173" s="27" t="s">
        <v>1040</v>
      </c>
      <c r="AC173" s="27"/>
      <c r="AD173" s="27"/>
      <c r="AE173" s="27" t="s">
        <v>467</v>
      </c>
      <c r="AF173" s="28"/>
      <c r="AG173" s="28"/>
      <c r="AH173" s="28"/>
      <c r="AI173" s="28"/>
      <c r="AJ173" s="28" t="n">
        <v>0</v>
      </c>
      <c r="AK173" s="27" t="s">
        <v>435</v>
      </c>
      <c r="AL173" s="28"/>
      <c r="AM173" s="28"/>
      <c r="AN173" s="27" t="s">
        <v>502</v>
      </c>
      <c r="AO173" s="28"/>
      <c r="AP173" s="54"/>
      <c r="AQ173" s="28" t="s">
        <v>1041</v>
      </c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</row>
    <row r="174" customFormat="false" ht="13.8" hidden="false" customHeight="false" outlineLevel="0" collapsed="false">
      <c r="A174" s="27" t="n">
        <v>552828</v>
      </c>
      <c r="B174" s="27"/>
      <c r="C174" s="27" t="n">
        <v>0</v>
      </c>
      <c r="D174" s="28"/>
      <c r="E174" s="28"/>
      <c r="F174" s="28"/>
      <c r="G174" s="48" t="s">
        <v>1042</v>
      </c>
      <c r="H174" s="28"/>
      <c r="I174" s="28"/>
      <c r="J174" s="28"/>
      <c r="K174" s="27" t="s">
        <v>403</v>
      </c>
      <c r="L174" s="27" t="s">
        <v>404</v>
      </c>
      <c r="M174" s="27" t="s">
        <v>405</v>
      </c>
      <c r="N174" s="27"/>
      <c r="O174" s="27" t="s">
        <v>81</v>
      </c>
      <c r="P174" s="27"/>
      <c r="Q174" s="28"/>
      <c r="R174" s="31" t="n">
        <v>1909</v>
      </c>
      <c r="S174" s="31" t="n">
        <v>4</v>
      </c>
      <c r="T174" s="31"/>
      <c r="U174" s="27" t="s">
        <v>82</v>
      </c>
      <c r="V174" s="27"/>
      <c r="W174" s="27" t="s">
        <v>83</v>
      </c>
      <c r="X174" s="27" t="s">
        <v>544</v>
      </c>
      <c r="Y174" s="27"/>
      <c r="Z174" s="27" t="s">
        <v>1043</v>
      </c>
      <c r="AA174" s="27" t="s">
        <v>1044</v>
      </c>
      <c r="AB174" s="27" t="s">
        <v>1045</v>
      </c>
      <c r="AC174" s="27"/>
      <c r="AD174" s="27"/>
      <c r="AE174" s="27" t="s">
        <v>412</v>
      </c>
      <c r="AF174" s="28"/>
      <c r="AG174" s="28"/>
      <c r="AH174" s="28"/>
      <c r="AI174" s="28"/>
      <c r="AJ174" s="28" t="n">
        <v>0</v>
      </c>
      <c r="AK174" s="27" t="s">
        <v>435</v>
      </c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</row>
    <row r="175" customFormat="false" ht="13.8" hidden="false" customHeight="false" outlineLevel="0" collapsed="false">
      <c r="A175" s="27" t="n">
        <v>580006</v>
      </c>
      <c r="B175" s="27"/>
      <c r="C175" s="27" t="n">
        <v>0</v>
      </c>
      <c r="D175" s="28"/>
      <c r="E175" s="28"/>
      <c r="F175" s="28"/>
      <c r="G175" s="48" t="s">
        <v>1042</v>
      </c>
      <c r="H175" s="28"/>
      <c r="I175" s="28"/>
      <c r="J175" s="28"/>
      <c r="K175" s="27" t="s">
        <v>403</v>
      </c>
      <c r="L175" s="27" t="s">
        <v>404</v>
      </c>
      <c r="M175" s="27" t="s">
        <v>405</v>
      </c>
      <c r="N175" s="27"/>
      <c r="O175" s="27" t="s">
        <v>81</v>
      </c>
      <c r="P175" s="27"/>
      <c r="Q175" s="28"/>
      <c r="R175" s="31" t="n">
        <v>1939</v>
      </c>
      <c r="S175" s="31" t="n">
        <v>5</v>
      </c>
      <c r="T175" s="31" t="n">
        <v>16</v>
      </c>
      <c r="U175" s="27" t="s">
        <v>447</v>
      </c>
      <c r="V175" s="27" t="s">
        <v>406</v>
      </c>
      <c r="W175" s="27" t="s">
        <v>83</v>
      </c>
      <c r="X175" s="27" t="s">
        <v>1046</v>
      </c>
      <c r="Y175" s="27"/>
      <c r="Z175" s="27" t="s">
        <v>1047</v>
      </c>
      <c r="AA175" s="27" t="s">
        <v>1048</v>
      </c>
      <c r="AB175" s="27" t="s">
        <v>1049</v>
      </c>
      <c r="AC175" s="27"/>
      <c r="AD175" s="27"/>
      <c r="AE175" s="27" t="s">
        <v>500</v>
      </c>
      <c r="AF175" s="28"/>
      <c r="AG175" s="28"/>
      <c r="AH175" s="28"/>
      <c r="AI175" s="28"/>
      <c r="AJ175" s="28" t="n">
        <v>0</v>
      </c>
      <c r="AK175" s="27" t="s">
        <v>435</v>
      </c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</row>
    <row r="176" customFormat="false" ht="13.8" hidden="false" customHeight="false" outlineLevel="0" collapsed="false">
      <c r="A176" s="27" t="n">
        <v>580007</v>
      </c>
      <c r="B176" s="27"/>
      <c r="C176" s="27" t="n">
        <v>0</v>
      </c>
      <c r="D176" s="28"/>
      <c r="E176" s="28"/>
      <c r="F176" s="28"/>
      <c r="G176" s="48" t="s">
        <v>1042</v>
      </c>
      <c r="H176" s="28"/>
      <c r="I176" s="28"/>
      <c r="J176" s="28"/>
      <c r="K176" s="27" t="s">
        <v>403</v>
      </c>
      <c r="L176" s="27" t="s">
        <v>404</v>
      </c>
      <c r="M176" s="27" t="s">
        <v>405</v>
      </c>
      <c r="N176" s="27"/>
      <c r="O176" s="27" t="s">
        <v>81</v>
      </c>
      <c r="P176" s="27"/>
      <c r="Q176" s="28"/>
      <c r="R176" s="31" t="n">
        <v>1939</v>
      </c>
      <c r="S176" s="31" t="n">
        <v>5</v>
      </c>
      <c r="T176" s="31" t="n">
        <v>15</v>
      </c>
      <c r="U176" s="27" t="s">
        <v>447</v>
      </c>
      <c r="V176" s="27" t="s">
        <v>406</v>
      </c>
      <c r="W176" s="27" t="s">
        <v>83</v>
      </c>
      <c r="X176" s="27" t="s">
        <v>544</v>
      </c>
      <c r="Y176" s="27"/>
      <c r="Z176" s="27" t="s">
        <v>545</v>
      </c>
      <c r="AA176" s="27" t="s">
        <v>1050</v>
      </c>
      <c r="AB176" s="27"/>
      <c r="AC176" s="27"/>
      <c r="AD176" s="27"/>
      <c r="AE176" s="27" t="s">
        <v>500</v>
      </c>
      <c r="AF176" s="28"/>
      <c r="AG176" s="28"/>
      <c r="AH176" s="28"/>
      <c r="AI176" s="28"/>
      <c r="AJ176" s="28" t="n">
        <v>0</v>
      </c>
      <c r="AK176" s="27" t="s">
        <v>435</v>
      </c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</row>
    <row r="177" customFormat="false" ht="13.8" hidden="false" customHeight="false" outlineLevel="0" collapsed="false">
      <c r="A177" s="27" t="n">
        <v>580008</v>
      </c>
      <c r="B177" s="27"/>
      <c r="C177" s="27" t="n">
        <v>0</v>
      </c>
      <c r="D177" s="28"/>
      <c r="E177" s="28"/>
      <c r="F177" s="28"/>
      <c r="G177" s="48" t="s">
        <v>1042</v>
      </c>
      <c r="H177" s="28"/>
      <c r="I177" s="28"/>
      <c r="J177" s="28"/>
      <c r="K177" s="27" t="s">
        <v>403</v>
      </c>
      <c r="L177" s="27" t="s">
        <v>404</v>
      </c>
      <c r="M177" s="27" t="s">
        <v>405</v>
      </c>
      <c r="N177" s="27"/>
      <c r="O177" s="27" t="s">
        <v>81</v>
      </c>
      <c r="P177" s="27"/>
      <c r="Q177" s="28"/>
      <c r="R177" s="31" t="n">
        <v>1939</v>
      </c>
      <c r="S177" s="31" t="n">
        <v>5</v>
      </c>
      <c r="T177" s="31" t="n">
        <v>12</v>
      </c>
      <c r="U177" s="27" t="s">
        <v>236</v>
      </c>
      <c r="V177" s="27"/>
      <c r="W177" s="27" t="s">
        <v>83</v>
      </c>
      <c r="X177" s="27" t="s">
        <v>544</v>
      </c>
      <c r="Y177" s="27"/>
      <c r="Z177" s="27" t="s">
        <v>1051</v>
      </c>
      <c r="AA177" s="27" t="s">
        <v>1052</v>
      </c>
      <c r="AB177" s="27" t="s">
        <v>1053</v>
      </c>
      <c r="AC177" s="27"/>
      <c r="AD177" s="27"/>
      <c r="AE177" s="27" t="s">
        <v>412</v>
      </c>
      <c r="AF177" s="28"/>
      <c r="AG177" s="28"/>
      <c r="AH177" s="28"/>
      <c r="AI177" s="28"/>
      <c r="AJ177" s="28" t="n">
        <v>0</v>
      </c>
      <c r="AK177" s="27" t="s">
        <v>435</v>
      </c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</row>
    <row r="178" customFormat="false" ht="13.8" hidden="false" customHeight="false" outlineLevel="0" collapsed="false">
      <c r="A178" s="27" t="n">
        <v>580015</v>
      </c>
      <c r="B178" s="27"/>
      <c r="C178" s="27" t="n">
        <v>0</v>
      </c>
      <c r="D178" s="28"/>
      <c r="E178" s="28"/>
      <c r="F178" s="28"/>
      <c r="G178" s="48" t="s">
        <v>1042</v>
      </c>
      <c r="H178" s="28"/>
      <c r="I178" s="28"/>
      <c r="J178" s="28"/>
      <c r="K178" s="27" t="s">
        <v>403</v>
      </c>
      <c r="L178" s="27" t="s">
        <v>404</v>
      </c>
      <c r="M178" s="27" t="s">
        <v>405</v>
      </c>
      <c r="N178" s="27"/>
      <c r="O178" s="27" t="s">
        <v>81</v>
      </c>
      <c r="P178" s="27"/>
      <c r="Q178" s="28"/>
      <c r="R178" s="31" t="n">
        <v>1940</v>
      </c>
      <c r="S178" s="31" t="n">
        <v>6</v>
      </c>
      <c r="T178" s="31"/>
      <c r="U178" s="27" t="s">
        <v>447</v>
      </c>
      <c r="V178" s="27" t="s">
        <v>438</v>
      </c>
      <c r="W178" s="27" t="s">
        <v>83</v>
      </c>
      <c r="X178" s="27" t="s">
        <v>155</v>
      </c>
      <c r="Y178" s="27"/>
      <c r="Z178" s="27" t="s">
        <v>1054</v>
      </c>
      <c r="AA178" s="27" t="s">
        <v>1054</v>
      </c>
      <c r="AB178" s="27" t="s">
        <v>1055</v>
      </c>
      <c r="AC178" s="27"/>
      <c r="AD178" s="27"/>
      <c r="AE178" s="27" t="s">
        <v>500</v>
      </c>
      <c r="AF178" s="28"/>
      <c r="AG178" s="28"/>
      <c r="AH178" s="28"/>
      <c r="AI178" s="28"/>
      <c r="AJ178" s="28" t="n">
        <v>0</v>
      </c>
      <c r="AK178" s="27" t="s">
        <v>435</v>
      </c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</row>
    <row r="179" customFormat="false" ht="13.8" hidden="false" customHeight="false" outlineLevel="0" collapsed="false">
      <c r="A179" s="27" t="n">
        <v>580021</v>
      </c>
      <c r="B179" s="27"/>
      <c r="C179" s="27" t="n">
        <v>0</v>
      </c>
      <c r="D179" s="28"/>
      <c r="E179" s="28"/>
      <c r="F179" s="28"/>
      <c r="G179" s="48" t="s">
        <v>1042</v>
      </c>
      <c r="H179" s="28"/>
      <c r="I179" s="28"/>
      <c r="J179" s="28"/>
      <c r="K179" s="27" t="s">
        <v>403</v>
      </c>
      <c r="L179" s="27" t="s">
        <v>404</v>
      </c>
      <c r="M179" s="27" t="s">
        <v>405</v>
      </c>
      <c r="N179" s="27"/>
      <c r="O179" s="27" t="s">
        <v>81</v>
      </c>
      <c r="P179" s="27"/>
      <c r="Q179" s="28"/>
      <c r="R179" s="31" t="n">
        <v>1943</v>
      </c>
      <c r="S179" s="31" t="n">
        <v>6</v>
      </c>
      <c r="T179" s="31" t="n">
        <v>20</v>
      </c>
      <c r="U179" s="27" t="s">
        <v>447</v>
      </c>
      <c r="V179" s="27" t="s">
        <v>406</v>
      </c>
      <c r="W179" s="27" t="s">
        <v>83</v>
      </c>
      <c r="X179" s="27" t="s">
        <v>155</v>
      </c>
      <c r="Y179" s="27" t="s">
        <v>545</v>
      </c>
      <c r="Z179" s="27" t="s">
        <v>1056</v>
      </c>
      <c r="AA179" s="27" t="s">
        <v>1057</v>
      </c>
      <c r="AB179" s="27" t="s">
        <v>1058</v>
      </c>
      <c r="AC179" s="27"/>
      <c r="AD179" s="27"/>
      <c r="AE179" s="27" t="s">
        <v>412</v>
      </c>
      <c r="AF179" s="28"/>
      <c r="AG179" s="28"/>
      <c r="AH179" s="28"/>
      <c r="AI179" s="28"/>
      <c r="AJ179" s="28" t="n">
        <v>0</v>
      </c>
      <c r="AK179" s="27" t="s">
        <v>435</v>
      </c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</row>
    <row r="180" customFormat="false" ht="13.8" hidden="false" customHeight="false" outlineLevel="0" collapsed="false">
      <c r="A180" s="27" t="n">
        <v>580024</v>
      </c>
      <c r="B180" s="27"/>
      <c r="C180" s="27" t="n">
        <v>0</v>
      </c>
      <c r="D180" s="28"/>
      <c r="E180" s="28"/>
      <c r="F180" s="28"/>
      <c r="G180" s="48" t="s">
        <v>1042</v>
      </c>
      <c r="H180" s="28"/>
      <c r="I180" s="28"/>
      <c r="J180" s="28"/>
      <c r="K180" s="27" t="s">
        <v>403</v>
      </c>
      <c r="L180" s="27" t="s">
        <v>404</v>
      </c>
      <c r="M180" s="27" t="s">
        <v>405</v>
      </c>
      <c r="N180" s="27"/>
      <c r="O180" s="27" t="s">
        <v>81</v>
      </c>
      <c r="P180" s="27"/>
      <c r="Q180" s="28"/>
      <c r="R180" s="31" t="n">
        <v>1945</v>
      </c>
      <c r="S180" s="31" t="n">
        <v>6</v>
      </c>
      <c r="T180" s="31" t="n">
        <v>8</v>
      </c>
      <c r="U180" s="27" t="s">
        <v>447</v>
      </c>
      <c r="V180" s="27" t="s">
        <v>406</v>
      </c>
      <c r="W180" s="27"/>
      <c r="X180" s="27"/>
      <c r="Y180" s="27"/>
      <c r="Z180" s="27" t="s">
        <v>808</v>
      </c>
      <c r="AA180" s="27" t="s">
        <v>1059</v>
      </c>
      <c r="AB180" s="27" t="s">
        <v>1060</v>
      </c>
      <c r="AC180" s="27"/>
      <c r="AD180" s="27"/>
      <c r="AE180" s="27" t="s">
        <v>412</v>
      </c>
      <c r="AF180" s="28"/>
      <c r="AG180" s="28"/>
      <c r="AH180" s="28"/>
      <c r="AI180" s="28"/>
      <c r="AJ180" s="28" t="n">
        <v>0</v>
      </c>
      <c r="AK180" s="27" t="s">
        <v>435</v>
      </c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</row>
    <row r="181" customFormat="false" ht="13.8" hidden="false" customHeight="false" outlineLevel="0" collapsed="false">
      <c r="A181" s="27" t="n">
        <v>580027</v>
      </c>
      <c r="B181" s="27"/>
      <c r="C181" s="27" t="n">
        <v>0</v>
      </c>
      <c r="D181" s="28"/>
      <c r="E181" s="28"/>
      <c r="F181" s="28"/>
      <c r="G181" s="48" t="s">
        <v>1042</v>
      </c>
      <c r="H181" s="28"/>
      <c r="I181" s="28"/>
      <c r="J181" s="28"/>
      <c r="K181" s="27" t="s">
        <v>403</v>
      </c>
      <c r="L181" s="27" t="s">
        <v>404</v>
      </c>
      <c r="M181" s="27" t="s">
        <v>405</v>
      </c>
      <c r="N181" s="27"/>
      <c r="O181" s="27" t="s">
        <v>81</v>
      </c>
      <c r="P181" s="27"/>
      <c r="Q181" s="28"/>
      <c r="R181" s="31" t="n">
        <v>1943</v>
      </c>
      <c r="S181" s="31" t="n">
        <v>5</v>
      </c>
      <c r="T181" s="31" t="n">
        <v>21</v>
      </c>
      <c r="U181" s="27" t="s">
        <v>447</v>
      </c>
      <c r="V181" s="27" t="s">
        <v>406</v>
      </c>
      <c r="W181" s="27" t="s">
        <v>83</v>
      </c>
      <c r="X181" s="27" t="s">
        <v>775</v>
      </c>
      <c r="Y181" s="27"/>
      <c r="Z181" s="27" t="s">
        <v>1061</v>
      </c>
      <c r="AA181" s="27" t="s">
        <v>1062</v>
      </c>
      <c r="AB181" s="27" t="s">
        <v>1063</v>
      </c>
      <c r="AC181" s="27"/>
      <c r="AD181" s="27"/>
      <c r="AE181" s="27" t="s">
        <v>412</v>
      </c>
      <c r="AF181" s="28"/>
      <c r="AG181" s="28"/>
      <c r="AH181" s="28"/>
      <c r="AI181" s="28"/>
      <c r="AJ181" s="28" t="n">
        <v>0</v>
      </c>
      <c r="AK181" s="27" t="s">
        <v>435</v>
      </c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</row>
    <row r="182" customFormat="false" ht="13.8" hidden="false" customHeight="false" outlineLevel="0" collapsed="false">
      <c r="A182" s="27" t="n">
        <v>580028</v>
      </c>
      <c r="B182" s="27"/>
      <c r="C182" s="27" t="n">
        <v>0</v>
      </c>
      <c r="D182" s="28"/>
      <c r="E182" s="28"/>
      <c r="F182" s="28"/>
      <c r="G182" s="48" t="s">
        <v>1042</v>
      </c>
      <c r="H182" s="28"/>
      <c r="I182" s="28"/>
      <c r="J182" s="28"/>
      <c r="K182" s="27" t="s">
        <v>403</v>
      </c>
      <c r="L182" s="27" t="s">
        <v>404</v>
      </c>
      <c r="M182" s="27" t="s">
        <v>405</v>
      </c>
      <c r="N182" s="27"/>
      <c r="O182" s="27" t="s">
        <v>81</v>
      </c>
      <c r="P182" s="27"/>
      <c r="Q182" s="28"/>
      <c r="R182" s="31" t="n">
        <v>1942</v>
      </c>
      <c r="S182" s="31" t="n">
        <v>9</v>
      </c>
      <c r="T182" s="31" t="n">
        <v>28</v>
      </c>
      <c r="U182" s="27" t="s">
        <v>447</v>
      </c>
      <c r="V182" s="27" t="s">
        <v>406</v>
      </c>
      <c r="W182" s="27" t="s">
        <v>83</v>
      </c>
      <c r="X182" s="27" t="s">
        <v>544</v>
      </c>
      <c r="Y182" s="27" t="s">
        <v>545</v>
      </c>
      <c r="Z182" s="27" t="s">
        <v>1064</v>
      </c>
      <c r="AA182" s="27" t="s">
        <v>1065</v>
      </c>
      <c r="AB182" s="27" t="s">
        <v>1066</v>
      </c>
      <c r="AC182" s="27"/>
      <c r="AD182" s="27"/>
      <c r="AE182" s="27" t="s">
        <v>412</v>
      </c>
      <c r="AF182" s="28"/>
      <c r="AG182" s="28"/>
      <c r="AH182" s="28"/>
      <c r="AI182" s="28"/>
      <c r="AJ182" s="28" t="n">
        <v>0</v>
      </c>
      <c r="AK182" s="27" t="s">
        <v>435</v>
      </c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</row>
    <row r="183" customFormat="false" ht="13.8" hidden="false" customHeight="false" outlineLevel="0" collapsed="false">
      <c r="A183" s="27" t="n">
        <v>580030</v>
      </c>
      <c r="B183" s="27"/>
      <c r="C183" s="27" t="n">
        <v>0</v>
      </c>
      <c r="D183" s="28"/>
      <c r="E183" s="28"/>
      <c r="F183" s="28"/>
      <c r="G183" s="48" t="s">
        <v>1042</v>
      </c>
      <c r="H183" s="28"/>
      <c r="I183" s="28"/>
      <c r="J183" s="28"/>
      <c r="K183" s="27" t="s">
        <v>403</v>
      </c>
      <c r="L183" s="27" t="s">
        <v>404</v>
      </c>
      <c r="M183" s="27" t="s">
        <v>405</v>
      </c>
      <c r="N183" s="27"/>
      <c r="O183" s="27" t="s">
        <v>81</v>
      </c>
      <c r="P183" s="27"/>
      <c r="Q183" s="28"/>
      <c r="R183" s="31" t="n">
        <v>1942</v>
      </c>
      <c r="S183" s="31" t="n">
        <v>11</v>
      </c>
      <c r="T183" s="31" t="n">
        <v>7</v>
      </c>
      <c r="U183" s="27" t="s">
        <v>236</v>
      </c>
      <c r="V183" s="27" t="s">
        <v>406</v>
      </c>
      <c r="W183" s="27" t="s">
        <v>83</v>
      </c>
      <c r="X183" s="27" t="s">
        <v>422</v>
      </c>
      <c r="Y183" s="27" t="s">
        <v>423</v>
      </c>
      <c r="Z183" s="27" t="s">
        <v>1067</v>
      </c>
      <c r="AA183" s="27" t="s">
        <v>1068</v>
      </c>
      <c r="AB183" s="27" t="s">
        <v>426</v>
      </c>
      <c r="AC183" s="27"/>
      <c r="AD183" s="27"/>
      <c r="AE183" s="27" t="s">
        <v>412</v>
      </c>
      <c r="AF183" s="28"/>
      <c r="AG183" s="28"/>
      <c r="AH183" s="28"/>
      <c r="AI183" s="28"/>
      <c r="AJ183" s="28" t="n">
        <v>0</v>
      </c>
      <c r="AK183" s="27" t="s">
        <v>435</v>
      </c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</row>
    <row r="184" customFormat="false" ht="13.8" hidden="false" customHeight="false" outlineLevel="0" collapsed="false">
      <c r="A184" s="27" t="n">
        <v>580033</v>
      </c>
      <c r="B184" s="27"/>
      <c r="C184" s="27" t="n">
        <v>0</v>
      </c>
      <c r="D184" s="28"/>
      <c r="E184" s="28"/>
      <c r="F184" s="28"/>
      <c r="G184" s="48" t="s">
        <v>1042</v>
      </c>
      <c r="H184" s="28"/>
      <c r="I184" s="28"/>
      <c r="J184" s="28"/>
      <c r="K184" s="27" t="s">
        <v>403</v>
      </c>
      <c r="L184" s="27" t="s">
        <v>404</v>
      </c>
      <c r="M184" s="27" t="s">
        <v>405</v>
      </c>
      <c r="N184" s="27"/>
      <c r="O184" s="27" t="s">
        <v>81</v>
      </c>
      <c r="P184" s="27"/>
      <c r="Q184" s="28"/>
      <c r="R184" s="31" t="n">
        <v>1956</v>
      </c>
      <c r="S184" s="31" t="n">
        <v>9</v>
      </c>
      <c r="T184" s="31" t="n">
        <v>15</v>
      </c>
      <c r="U184" s="27" t="s">
        <v>447</v>
      </c>
      <c r="V184" s="27"/>
      <c r="W184" s="27" t="s">
        <v>83</v>
      </c>
      <c r="X184" s="27" t="s">
        <v>482</v>
      </c>
      <c r="Y184" s="27" t="s">
        <v>482</v>
      </c>
      <c r="Z184" s="27" t="s">
        <v>1069</v>
      </c>
      <c r="AA184" s="27" t="s">
        <v>1070</v>
      </c>
      <c r="AB184" s="27" t="s">
        <v>563</v>
      </c>
      <c r="AC184" s="27"/>
      <c r="AD184" s="27"/>
      <c r="AE184" s="27" t="s">
        <v>467</v>
      </c>
      <c r="AF184" s="28"/>
      <c r="AG184" s="28"/>
      <c r="AH184" s="28"/>
      <c r="AI184" s="28"/>
      <c r="AJ184" s="28" t="n">
        <v>0</v>
      </c>
      <c r="AK184" s="27" t="s">
        <v>435</v>
      </c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</row>
    <row r="185" customFormat="false" ht="13.8" hidden="false" customHeight="false" outlineLevel="0" collapsed="false">
      <c r="A185" s="27" t="n">
        <v>580034</v>
      </c>
      <c r="B185" s="27"/>
      <c r="C185" s="27" t="n">
        <v>0</v>
      </c>
      <c r="D185" s="28"/>
      <c r="E185" s="28"/>
      <c r="F185" s="28"/>
      <c r="G185" s="48" t="s">
        <v>1042</v>
      </c>
      <c r="H185" s="28"/>
      <c r="I185" s="28"/>
      <c r="J185" s="28"/>
      <c r="K185" s="27" t="s">
        <v>403</v>
      </c>
      <c r="L185" s="27" t="s">
        <v>404</v>
      </c>
      <c r="M185" s="27" t="s">
        <v>405</v>
      </c>
      <c r="N185" s="27"/>
      <c r="O185" s="27" t="s">
        <v>81</v>
      </c>
      <c r="P185" s="27"/>
      <c r="Q185" s="28"/>
      <c r="R185" s="31" t="n">
        <v>1955</v>
      </c>
      <c r="S185" s="31" t="n">
        <v>11</v>
      </c>
      <c r="T185" s="31" t="n">
        <v>1</v>
      </c>
      <c r="U185" s="27" t="s">
        <v>447</v>
      </c>
      <c r="V185" s="27" t="s">
        <v>406</v>
      </c>
      <c r="W185" s="27" t="s">
        <v>83</v>
      </c>
      <c r="X185" s="27" t="s">
        <v>544</v>
      </c>
      <c r="Y185" s="27"/>
      <c r="Z185" s="27" t="s">
        <v>1071</v>
      </c>
      <c r="AA185" s="27" t="s">
        <v>1072</v>
      </c>
      <c r="AB185" s="27" t="s">
        <v>1073</v>
      </c>
      <c r="AC185" s="27"/>
      <c r="AD185" s="27"/>
      <c r="AE185" s="27" t="s">
        <v>500</v>
      </c>
      <c r="AF185" s="28"/>
      <c r="AG185" s="28"/>
      <c r="AH185" s="28"/>
      <c r="AI185" s="28"/>
      <c r="AJ185" s="28" t="n">
        <v>0</v>
      </c>
      <c r="AK185" s="27" t="s">
        <v>435</v>
      </c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</row>
    <row r="186" customFormat="false" ht="13.8" hidden="false" customHeight="false" outlineLevel="0" collapsed="false">
      <c r="A186" s="27" t="n">
        <v>580036</v>
      </c>
      <c r="B186" s="27"/>
      <c r="C186" s="27" t="n">
        <v>0</v>
      </c>
      <c r="D186" s="28"/>
      <c r="E186" s="28"/>
      <c r="F186" s="28"/>
      <c r="G186" s="48" t="s">
        <v>1042</v>
      </c>
      <c r="H186" s="28"/>
      <c r="I186" s="28"/>
      <c r="J186" s="28"/>
      <c r="K186" s="27" t="s">
        <v>403</v>
      </c>
      <c r="L186" s="27" t="s">
        <v>404</v>
      </c>
      <c r="M186" s="27" t="s">
        <v>405</v>
      </c>
      <c r="N186" s="27"/>
      <c r="O186" s="27" t="s">
        <v>81</v>
      </c>
      <c r="P186" s="27"/>
      <c r="Q186" s="28"/>
      <c r="R186" s="31" t="n">
        <v>1956</v>
      </c>
      <c r="S186" s="31" t="n">
        <v>10</v>
      </c>
      <c r="T186" s="31" t="n">
        <v>10</v>
      </c>
      <c r="U186" s="27" t="s">
        <v>447</v>
      </c>
      <c r="V186" s="27" t="s">
        <v>438</v>
      </c>
      <c r="W186" s="27" t="s">
        <v>83</v>
      </c>
      <c r="X186" s="27" t="s">
        <v>456</v>
      </c>
      <c r="Y186" s="27" t="s">
        <v>1074</v>
      </c>
      <c r="Z186" s="27" t="s">
        <v>1075</v>
      </c>
      <c r="AA186" s="27" t="s">
        <v>1076</v>
      </c>
      <c r="AB186" s="27" t="s">
        <v>563</v>
      </c>
      <c r="AC186" s="27"/>
      <c r="AD186" s="27"/>
      <c r="AE186" s="27" t="s">
        <v>412</v>
      </c>
      <c r="AF186" s="28"/>
      <c r="AG186" s="28"/>
      <c r="AH186" s="28"/>
      <c r="AI186" s="28"/>
      <c r="AJ186" s="28" t="n">
        <v>0</v>
      </c>
      <c r="AK186" s="27" t="s">
        <v>435</v>
      </c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</row>
    <row r="187" customFormat="false" ht="13.8" hidden="false" customHeight="false" outlineLevel="0" collapsed="false">
      <c r="A187" s="27" t="n">
        <v>580039</v>
      </c>
      <c r="B187" s="27"/>
      <c r="C187" s="27" t="n">
        <v>0</v>
      </c>
      <c r="D187" s="28"/>
      <c r="E187" s="28"/>
      <c r="F187" s="28"/>
      <c r="G187" s="48" t="s">
        <v>1042</v>
      </c>
      <c r="H187" s="28"/>
      <c r="I187" s="28"/>
      <c r="J187" s="28"/>
      <c r="K187" s="27" t="s">
        <v>403</v>
      </c>
      <c r="L187" s="27" t="s">
        <v>404</v>
      </c>
      <c r="M187" s="27" t="s">
        <v>405</v>
      </c>
      <c r="N187" s="27"/>
      <c r="O187" s="27" t="s">
        <v>81</v>
      </c>
      <c r="P187" s="27"/>
      <c r="Q187" s="28"/>
      <c r="R187" s="31" t="n">
        <v>1958</v>
      </c>
      <c r="S187" s="31" t="n">
        <v>10</v>
      </c>
      <c r="T187" s="31" t="n">
        <v>13</v>
      </c>
      <c r="U187" s="27" t="s">
        <v>82</v>
      </c>
      <c r="V187" s="27" t="s">
        <v>406</v>
      </c>
      <c r="W187" s="27" t="s">
        <v>83</v>
      </c>
      <c r="X187" s="27" t="s">
        <v>456</v>
      </c>
      <c r="Y187" s="27" t="s">
        <v>1077</v>
      </c>
      <c r="Z187" s="27" t="s">
        <v>1078</v>
      </c>
      <c r="AA187" s="27" t="s">
        <v>1079</v>
      </c>
      <c r="AB187" s="27" t="s">
        <v>563</v>
      </c>
      <c r="AC187" s="27"/>
      <c r="AD187" s="27"/>
      <c r="AE187" s="27" t="s">
        <v>467</v>
      </c>
      <c r="AF187" s="28"/>
      <c r="AG187" s="28"/>
      <c r="AH187" s="28"/>
      <c r="AI187" s="28"/>
      <c r="AJ187" s="28" t="n">
        <v>0</v>
      </c>
      <c r="AK187" s="27" t="s">
        <v>435</v>
      </c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</row>
    <row r="188" customFormat="false" ht="13.8" hidden="false" customHeight="false" outlineLevel="0" collapsed="false">
      <c r="A188" s="27" t="n">
        <v>580042</v>
      </c>
      <c r="B188" s="27"/>
      <c r="C188" s="27" t="n">
        <v>0</v>
      </c>
      <c r="D188" s="28"/>
      <c r="E188" s="28"/>
      <c r="F188" s="28"/>
      <c r="G188" s="48" t="s">
        <v>1042</v>
      </c>
      <c r="H188" s="28"/>
      <c r="I188" s="28"/>
      <c r="J188" s="28"/>
      <c r="K188" s="27" t="s">
        <v>403</v>
      </c>
      <c r="L188" s="27" t="s">
        <v>404</v>
      </c>
      <c r="M188" s="27" t="s">
        <v>405</v>
      </c>
      <c r="N188" s="27"/>
      <c r="O188" s="27" t="s">
        <v>81</v>
      </c>
      <c r="P188" s="27"/>
      <c r="Q188" s="28"/>
      <c r="R188" s="31" t="n">
        <v>1959</v>
      </c>
      <c r="S188" s="31" t="n">
        <v>10</v>
      </c>
      <c r="T188" s="31" t="n">
        <v>14</v>
      </c>
      <c r="U188" s="27" t="s">
        <v>236</v>
      </c>
      <c r="V188" s="27"/>
      <c r="W188" s="27" t="s">
        <v>83</v>
      </c>
      <c r="X188" s="27" t="s">
        <v>456</v>
      </c>
      <c r="Y188" s="27"/>
      <c r="Z188" s="27" t="s">
        <v>1080</v>
      </c>
      <c r="AA188" s="27" t="s">
        <v>1081</v>
      </c>
      <c r="AB188" s="27" t="s">
        <v>1082</v>
      </c>
      <c r="AC188" s="27"/>
      <c r="AD188" s="27"/>
      <c r="AE188" s="27" t="s">
        <v>412</v>
      </c>
      <c r="AF188" s="28"/>
      <c r="AG188" s="28"/>
      <c r="AH188" s="28"/>
      <c r="AI188" s="28"/>
      <c r="AJ188" s="28" t="n">
        <v>0</v>
      </c>
      <c r="AK188" s="27" t="s">
        <v>435</v>
      </c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</row>
    <row r="189" customFormat="false" ht="13.8" hidden="false" customHeight="false" outlineLevel="0" collapsed="false">
      <c r="A189" s="27" t="n">
        <v>580043</v>
      </c>
      <c r="B189" s="27"/>
      <c r="C189" s="27" t="n">
        <v>0</v>
      </c>
      <c r="D189" s="28"/>
      <c r="E189" s="28"/>
      <c r="F189" s="28"/>
      <c r="G189" s="48" t="s">
        <v>1042</v>
      </c>
      <c r="H189" s="28"/>
      <c r="I189" s="28"/>
      <c r="J189" s="28"/>
      <c r="K189" s="27" t="s">
        <v>403</v>
      </c>
      <c r="L189" s="27" t="s">
        <v>404</v>
      </c>
      <c r="M189" s="27" t="s">
        <v>405</v>
      </c>
      <c r="N189" s="27"/>
      <c r="O189" s="27" t="s">
        <v>81</v>
      </c>
      <c r="P189" s="27"/>
      <c r="Q189" s="28"/>
      <c r="R189" s="31" t="n">
        <v>1959</v>
      </c>
      <c r="S189" s="31" t="n">
        <v>11</v>
      </c>
      <c r="T189" s="31" t="n">
        <v>23</v>
      </c>
      <c r="U189" s="27" t="s">
        <v>447</v>
      </c>
      <c r="V189" s="27" t="s">
        <v>406</v>
      </c>
      <c r="W189" s="27" t="s">
        <v>83</v>
      </c>
      <c r="X189" s="27" t="s">
        <v>422</v>
      </c>
      <c r="Y189" s="27" t="s">
        <v>423</v>
      </c>
      <c r="Z189" s="27" t="s">
        <v>705</v>
      </c>
      <c r="AA189" s="27" t="s">
        <v>1083</v>
      </c>
      <c r="AB189" s="27" t="s">
        <v>563</v>
      </c>
      <c r="AC189" s="27"/>
      <c r="AD189" s="27"/>
      <c r="AE189" s="27" t="s">
        <v>412</v>
      </c>
      <c r="AF189" s="28"/>
      <c r="AG189" s="28"/>
      <c r="AH189" s="28"/>
      <c r="AI189" s="28"/>
      <c r="AJ189" s="28" t="n">
        <v>0</v>
      </c>
      <c r="AK189" s="27" t="s">
        <v>435</v>
      </c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</row>
    <row r="190" customFormat="false" ht="13.8" hidden="false" customHeight="false" outlineLevel="0" collapsed="false">
      <c r="A190" s="27" t="n">
        <v>580045</v>
      </c>
      <c r="B190" s="27"/>
      <c r="C190" s="27" t="n">
        <v>0</v>
      </c>
      <c r="D190" s="28"/>
      <c r="E190" s="28"/>
      <c r="F190" s="28"/>
      <c r="G190" s="48" t="s">
        <v>1042</v>
      </c>
      <c r="H190" s="28"/>
      <c r="I190" s="28"/>
      <c r="J190" s="28"/>
      <c r="K190" s="27" t="s">
        <v>403</v>
      </c>
      <c r="L190" s="27" t="s">
        <v>404</v>
      </c>
      <c r="M190" s="27" t="s">
        <v>405</v>
      </c>
      <c r="N190" s="27"/>
      <c r="O190" s="27" t="s">
        <v>81</v>
      </c>
      <c r="P190" s="27"/>
      <c r="Q190" s="28"/>
      <c r="R190" s="31" t="n">
        <v>1961</v>
      </c>
      <c r="S190" s="31" t="n">
        <v>9</v>
      </c>
      <c r="T190" s="31" t="n">
        <v>12</v>
      </c>
      <c r="U190" s="27" t="s">
        <v>1084</v>
      </c>
      <c r="V190" s="27" t="s">
        <v>438</v>
      </c>
      <c r="W190" s="27" t="s">
        <v>83</v>
      </c>
      <c r="X190" s="27" t="s">
        <v>482</v>
      </c>
      <c r="Y190" s="27"/>
      <c r="Z190" s="27" t="s">
        <v>1085</v>
      </c>
      <c r="AA190" s="27" t="s">
        <v>1086</v>
      </c>
      <c r="AB190" s="27" t="s">
        <v>1087</v>
      </c>
      <c r="AC190" s="27"/>
      <c r="AD190" s="27"/>
      <c r="AE190" s="27" t="s">
        <v>467</v>
      </c>
      <c r="AF190" s="28"/>
      <c r="AG190" s="28"/>
      <c r="AH190" s="28"/>
      <c r="AI190" s="28"/>
      <c r="AJ190" s="28" t="n">
        <v>0</v>
      </c>
      <c r="AK190" s="27" t="s">
        <v>435</v>
      </c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</row>
    <row r="191" customFormat="false" ht="13.8" hidden="false" customHeight="false" outlineLevel="0" collapsed="false">
      <c r="A191" s="27" t="n">
        <v>580046</v>
      </c>
      <c r="B191" s="27"/>
      <c r="C191" s="27" t="n">
        <v>0</v>
      </c>
      <c r="D191" s="28"/>
      <c r="E191" s="28"/>
      <c r="F191" s="28"/>
      <c r="G191" s="48" t="s">
        <v>1042</v>
      </c>
      <c r="H191" s="28"/>
      <c r="I191" s="28"/>
      <c r="J191" s="28"/>
      <c r="K191" s="27" t="s">
        <v>403</v>
      </c>
      <c r="L191" s="27" t="s">
        <v>404</v>
      </c>
      <c r="M191" s="27" t="s">
        <v>405</v>
      </c>
      <c r="N191" s="27"/>
      <c r="O191" s="27" t="s">
        <v>81</v>
      </c>
      <c r="P191" s="27"/>
      <c r="Q191" s="28"/>
      <c r="R191" s="31" t="n">
        <v>1961</v>
      </c>
      <c r="S191" s="31" t="n">
        <v>9</v>
      </c>
      <c r="T191" s="31" t="n">
        <v>4</v>
      </c>
      <c r="U191" s="27" t="s">
        <v>236</v>
      </c>
      <c r="V191" s="27" t="s">
        <v>406</v>
      </c>
      <c r="W191" s="27" t="s">
        <v>83</v>
      </c>
      <c r="X191" s="27" t="s">
        <v>456</v>
      </c>
      <c r="Y191" s="27"/>
      <c r="Z191" s="27" t="s">
        <v>1088</v>
      </c>
      <c r="AA191" s="27" t="s">
        <v>1089</v>
      </c>
      <c r="AB191" s="27"/>
      <c r="AC191" s="27"/>
      <c r="AD191" s="27"/>
      <c r="AE191" s="27" t="s">
        <v>467</v>
      </c>
      <c r="AF191" s="28"/>
      <c r="AG191" s="28"/>
      <c r="AH191" s="28"/>
      <c r="AI191" s="28"/>
      <c r="AJ191" s="28" t="n">
        <v>0</v>
      </c>
      <c r="AK191" s="27" t="s">
        <v>435</v>
      </c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</row>
    <row r="192" customFormat="false" ht="13.8" hidden="false" customHeight="false" outlineLevel="0" collapsed="false">
      <c r="A192" s="27" t="n">
        <v>580048</v>
      </c>
      <c r="B192" s="27"/>
      <c r="C192" s="27" t="n">
        <v>0</v>
      </c>
      <c r="D192" s="28"/>
      <c r="E192" s="28"/>
      <c r="F192" s="28"/>
      <c r="G192" s="48" t="s">
        <v>1042</v>
      </c>
      <c r="H192" s="28"/>
      <c r="I192" s="28"/>
      <c r="J192" s="28"/>
      <c r="K192" s="27" t="s">
        <v>403</v>
      </c>
      <c r="L192" s="27" t="s">
        <v>404</v>
      </c>
      <c r="M192" s="27" t="s">
        <v>405</v>
      </c>
      <c r="N192" s="27"/>
      <c r="O192" s="27" t="s">
        <v>81</v>
      </c>
      <c r="P192" s="27"/>
      <c r="Q192" s="28"/>
      <c r="R192" s="31" t="n">
        <v>1962</v>
      </c>
      <c r="S192" s="31" t="n">
        <v>10</v>
      </c>
      <c r="T192" s="31" t="n">
        <v>8</v>
      </c>
      <c r="U192" s="27" t="s">
        <v>236</v>
      </c>
      <c r="V192" s="27" t="s">
        <v>406</v>
      </c>
      <c r="W192" s="27" t="s">
        <v>83</v>
      </c>
      <c r="X192" s="27" t="s">
        <v>659</v>
      </c>
      <c r="Y192" s="27" t="s">
        <v>847</v>
      </c>
      <c r="Z192" s="27" t="s">
        <v>1090</v>
      </c>
      <c r="AA192" s="27" t="s">
        <v>1091</v>
      </c>
      <c r="AB192" s="27" t="s">
        <v>1092</v>
      </c>
      <c r="AC192" s="27"/>
      <c r="AD192" s="27"/>
      <c r="AE192" s="27" t="s">
        <v>621</v>
      </c>
      <c r="AF192" s="28"/>
      <c r="AG192" s="28"/>
      <c r="AH192" s="28"/>
      <c r="AI192" s="28"/>
      <c r="AJ192" s="28" t="n">
        <v>0</v>
      </c>
      <c r="AK192" s="27" t="s">
        <v>435</v>
      </c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</row>
    <row r="193" customFormat="false" ht="13.8" hidden="false" customHeight="false" outlineLevel="0" collapsed="false">
      <c r="A193" s="27" t="n">
        <v>580050</v>
      </c>
      <c r="B193" s="27"/>
      <c r="C193" s="27" t="n">
        <v>0</v>
      </c>
      <c r="D193" s="28"/>
      <c r="E193" s="28"/>
      <c r="F193" s="28"/>
      <c r="G193" s="48" t="s">
        <v>1042</v>
      </c>
      <c r="H193" s="28"/>
      <c r="I193" s="28"/>
      <c r="J193" s="28"/>
      <c r="K193" s="27" t="s">
        <v>403</v>
      </c>
      <c r="L193" s="27" t="s">
        <v>404</v>
      </c>
      <c r="M193" s="27" t="s">
        <v>405</v>
      </c>
      <c r="N193" s="27"/>
      <c r="O193" s="27" t="s">
        <v>81</v>
      </c>
      <c r="P193" s="27"/>
      <c r="Q193" s="28"/>
      <c r="R193" s="31" t="n">
        <v>1962</v>
      </c>
      <c r="S193" s="31"/>
      <c r="T193" s="31"/>
      <c r="U193" s="27" t="s">
        <v>236</v>
      </c>
      <c r="V193" s="27" t="s">
        <v>438</v>
      </c>
      <c r="W193" s="27" t="s">
        <v>83</v>
      </c>
      <c r="X193" s="27" t="s">
        <v>544</v>
      </c>
      <c r="Y193" s="27" t="s">
        <v>545</v>
      </c>
      <c r="Z193" s="27" t="s">
        <v>1093</v>
      </c>
      <c r="AA193" s="27" t="s">
        <v>1094</v>
      </c>
      <c r="AB193" s="27" t="s">
        <v>1095</v>
      </c>
      <c r="AC193" s="27"/>
      <c r="AD193" s="27"/>
      <c r="AE193" s="27" t="s">
        <v>500</v>
      </c>
      <c r="AF193" s="28"/>
      <c r="AG193" s="28"/>
      <c r="AH193" s="28"/>
      <c r="AI193" s="28"/>
      <c r="AJ193" s="28" t="n">
        <v>0</v>
      </c>
      <c r="AK193" s="27" t="s">
        <v>435</v>
      </c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</row>
    <row r="194" customFormat="false" ht="13.8" hidden="false" customHeight="false" outlineLevel="0" collapsed="false">
      <c r="A194" s="27" t="n">
        <v>580052</v>
      </c>
      <c r="B194" s="27"/>
      <c r="C194" s="27" t="n">
        <v>0</v>
      </c>
      <c r="D194" s="28"/>
      <c r="E194" s="28"/>
      <c r="F194" s="28"/>
      <c r="G194" s="48" t="s">
        <v>1042</v>
      </c>
      <c r="H194" s="28"/>
      <c r="I194" s="28"/>
      <c r="J194" s="28"/>
      <c r="K194" s="27" t="s">
        <v>403</v>
      </c>
      <c r="L194" s="27" t="s">
        <v>404</v>
      </c>
      <c r="M194" s="27" t="s">
        <v>405</v>
      </c>
      <c r="N194" s="27"/>
      <c r="O194" s="27" t="s">
        <v>81</v>
      </c>
      <c r="P194" s="27"/>
      <c r="Q194" s="28"/>
      <c r="R194" s="31" t="n">
        <v>1964</v>
      </c>
      <c r="S194" s="31" t="n">
        <v>9</v>
      </c>
      <c r="T194" s="31" t="n">
        <v>7</v>
      </c>
      <c r="U194" s="27" t="s">
        <v>236</v>
      </c>
      <c r="V194" s="27" t="s">
        <v>697</v>
      </c>
      <c r="W194" s="27" t="s">
        <v>83</v>
      </c>
      <c r="X194" s="27" t="s">
        <v>482</v>
      </c>
      <c r="Y194" s="27" t="s">
        <v>482</v>
      </c>
      <c r="Z194" s="27" t="s">
        <v>1096</v>
      </c>
      <c r="AA194" s="27" t="s">
        <v>1097</v>
      </c>
      <c r="AB194" s="27" t="s">
        <v>1098</v>
      </c>
      <c r="AC194" s="27"/>
      <c r="AD194" s="27"/>
      <c r="AE194" s="27" t="s">
        <v>467</v>
      </c>
      <c r="AF194" s="28"/>
      <c r="AG194" s="28"/>
      <c r="AH194" s="28"/>
      <c r="AI194" s="28"/>
      <c r="AJ194" s="28" t="n">
        <v>0</v>
      </c>
      <c r="AK194" s="27" t="s">
        <v>435</v>
      </c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</row>
    <row r="195" customFormat="false" ht="13.8" hidden="false" customHeight="false" outlineLevel="0" collapsed="false">
      <c r="A195" s="27" t="n">
        <v>580103</v>
      </c>
      <c r="B195" s="27"/>
      <c r="C195" s="27" t="n">
        <v>0</v>
      </c>
      <c r="D195" s="28"/>
      <c r="E195" s="28"/>
      <c r="F195" s="28"/>
      <c r="G195" s="48" t="s">
        <v>1042</v>
      </c>
      <c r="H195" s="28"/>
      <c r="I195" s="28"/>
      <c r="J195" s="28"/>
      <c r="K195" s="27" t="s">
        <v>403</v>
      </c>
      <c r="L195" s="27" t="s">
        <v>404</v>
      </c>
      <c r="M195" s="27" t="s">
        <v>405</v>
      </c>
      <c r="N195" s="27"/>
      <c r="O195" s="27" t="s">
        <v>81</v>
      </c>
      <c r="P195" s="27"/>
      <c r="Q195" s="28"/>
      <c r="R195" s="31" t="n">
        <v>1928</v>
      </c>
      <c r="S195" s="31" t="n">
        <v>12</v>
      </c>
      <c r="T195" s="31" t="n">
        <v>2</v>
      </c>
      <c r="U195" s="27" t="s">
        <v>236</v>
      </c>
      <c r="V195" s="27" t="s">
        <v>438</v>
      </c>
      <c r="W195" s="27" t="s">
        <v>83</v>
      </c>
      <c r="X195" s="27" t="s">
        <v>482</v>
      </c>
      <c r="Y195" s="27"/>
      <c r="Z195" s="27" t="s">
        <v>1099</v>
      </c>
      <c r="AA195" s="27" t="s">
        <v>1100</v>
      </c>
      <c r="AB195" s="27"/>
      <c r="AC195" s="27"/>
      <c r="AD195" s="27"/>
      <c r="AE195" s="27" t="s">
        <v>412</v>
      </c>
      <c r="AF195" s="28"/>
      <c r="AG195" s="28"/>
      <c r="AH195" s="28"/>
      <c r="AI195" s="28"/>
      <c r="AJ195" s="28" t="n">
        <v>0</v>
      </c>
      <c r="AK195" s="27" t="s">
        <v>435</v>
      </c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</row>
    <row r="196" customFormat="false" ht="13.8" hidden="false" customHeight="false" outlineLevel="0" collapsed="false">
      <c r="A196" s="27" t="n">
        <v>580104</v>
      </c>
      <c r="B196" s="27"/>
      <c r="C196" s="27" t="n">
        <v>0</v>
      </c>
      <c r="D196" s="28"/>
      <c r="E196" s="28"/>
      <c r="F196" s="28"/>
      <c r="G196" s="48" t="s">
        <v>1042</v>
      </c>
      <c r="H196" s="28"/>
      <c r="I196" s="28"/>
      <c r="J196" s="28"/>
      <c r="K196" s="27" t="s">
        <v>403</v>
      </c>
      <c r="L196" s="27" t="s">
        <v>404</v>
      </c>
      <c r="M196" s="27" t="s">
        <v>405</v>
      </c>
      <c r="N196" s="27"/>
      <c r="O196" s="27" t="s">
        <v>81</v>
      </c>
      <c r="P196" s="27"/>
      <c r="Q196" s="28"/>
      <c r="R196" s="31" t="n">
        <v>1928</v>
      </c>
      <c r="S196" s="31" t="n">
        <v>10</v>
      </c>
      <c r="T196" s="31"/>
      <c r="U196" s="27" t="s">
        <v>236</v>
      </c>
      <c r="V196" s="27" t="s">
        <v>406</v>
      </c>
      <c r="W196" s="27"/>
      <c r="X196" s="27"/>
      <c r="Y196" s="27"/>
      <c r="Z196" s="27" t="s">
        <v>808</v>
      </c>
      <c r="AA196" s="27" t="s">
        <v>1101</v>
      </c>
      <c r="AB196" s="27" t="s">
        <v>1102</v>
      </c>
      <c r="AC196" s="27"/>
      <c r="AD196" s="27"/>
      <c r="AE196" s="27" t="s">
        <v>412</v>
      </c>
      <c r="AF196" s="28"/>
      <c r="AG196" s="28"/>
      <c r="AH196" s="28"/>
      <c r="AI196" s="28"/>
      <c r="AJ196" s="28" t="n">
        <v>0</v>
      </c>
      <c r="AK196" s="27" t="s">
        <v>435</v>
      </c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</row>
    <row r="197" customFormat="false" ht="13.8" hidden="false" customHeight="false" outlineLevel="0" collapsed="false">
      <c r="A197" s="27" t="n">
        <v>581005</v>
      </c>
      <c r="B197" s="27"/>
      <c r="C197" s="27" t="n">
        <v>0</v>
      </c>
      <c r="D197" s="28"/>
      <c r="E197" s="28"/>
      <c r="F197" s="28"/>
      <c r="G197" s="48" t="s">
        <v>1042</v>
      </c>
      <c r="H197" s="28"/>
      <c r="I197" s="28"/>
      <c r="J197" s="28"/>
      <c r="K197" s="27" t="s">
        <v>403</v>
      </c>
      <c r="L197" s="27" t="s">
        <v>404</v>
      </c>
      <c r="M197" s="27" t="s">
        <v>405</v>
      </c>
      <c r="N197" s="27"/>
      <c r="O197" s="27" t="s">
        <v>81</v>
      </c>
      <c r="P197" s="27"/>
      <c r="Q197" s="28"/>
      <c r="R197" s="31" t="n">
        <v>1937</v>
      </c>
      <c r="S197" s="31" t="n">
        <v>9</v>
      </c>
      <c r="T197" s="31" t="n">
        <v>27</v>
      </c>
      <c r="U197" s="27" t="s">
        <v>447</v>
      </c>
      <c r="V197" s="27" t="s">
        <v>406</v>
      </c>
      <c r="W197" s="27" t="s">
        <v>83</v>
      </c>
      <c r="X197" s="27" t="s">
        <v>552</v>
      </c>
      <c r="Y197" s="27" t="s">
        <v>718</v>
      </c>
      <c r="Z197" s="27" t="s">
        <v>719</v>
      </c>
      <c r="AA197" s="27" t="s">
        <v>1103</v>
      </c>
      <c r="AB197" s="27" t="s">
        <v>563</v>
      </c>
      <c r="AC197" s="27"/>
      <c r="AD197" s="27"/>
      <c r="AE197" s="27" t="s">
        <v>412</v>
      </c>
      <c r="AF197" s="28"/>
      <c r="AG197" s="28"/>
      <c r="AH197" s="28"/>
      <c r="AI197" s="28"/>
      <c r="AJ197" s="28" t="n">
        <v>0</v>
      </c>
      <c r="AK197" s="27" t="s">
        <v>435</v>
      </c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</row>
    <row r="198" customFormat="false" ht="13.8" hidden="false" customHeight="false" outlineLevel="0" collapsed="false">
      <c r="A198" s="27" t="n">
        <v>581442</v>
      </c>
      <c r="B198" s="27"/>
      <c r="C198" s="27" t="n">
        <v>0</v>
      </c>
      <c r="D198" s="28"/>
      <c r="E198" s="28"/>
      <c r="F198" s="28"/>
      <c r="G198" s="48" t="s">
        <v>1042</v>
      </c>
      <c r="H198" s="28"/>
      <c r="I198" s="28"/>
      <c r="J198" s="28"/>
      <c r="K198" s="27" t="s">
        <v>403</v>
      </c>
      <c r="L198" s="27" t="s">
        <v>404</v>
      </c>
      <c r="M198" s="27" t="s">
        <v>405</v>
      </c>
      <c r="N198" s="27"/>
      <c r="O198" s="27" t="s">
        <v>81</v>
      </c>
      <c r="P198" s="27"/>
      <c r="Q198" s="28"/>
      <c r="R198" s="31"/>
      <c r="S198" s="31"/>
      <c r="T198" s="31"/>
      <c r="U198" s="27" t="s">
        <v>447</v>
      </c>
      <c r="V198" s="27"/>
      <c r="W198" s="27" t="s">
        <v>1104</v>
      </c>
      <c r="X198" s="27"/>
      <c r="Y198" s="27"/>
      <c r="Z198" s="27" t="s">
        <v>1105</v>
      </c>
      <c r="AA198" s="27"/>
      <c r="AB198" s="27" t="s">
        <v>1106</v>
      </c>
      <c r="AC198" s="27"/>
      <c r="AD198" s="27"/>
      <c r="AE198" s="27" t="s">
        <v>467</v>
      </c>
      <c r="AF198" s="28"/>
      <c r="AG198" s="28"/>
      <c r="AH198" s="28"/>
      <c r="AI198" s="28"/>
      <c r="AJ198" s="28" t="n">
        <v>0</v>
      </c>
      <c r="AK198" s="27" t="s">
        <v>435</v>
      </c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</row>
    <row r="199" customFormat="false" ht="13.8" hidden="false" customHeight="false" outlineLevel="0" collapsed="false">
      <c r="A199" s="27" t="n">
        <v>582817</v>
      </c>
      <c r="B199" s="27"/>
      <c r="C199" s="27" t="n">
        <v>0</v>
      </c>
      <c r="D199" s="28"/>
      <c r="E199" s="28"/>
      <c r="F199" s="28"/>
      <c r="G199" s="48" t="s">
        <v>1042</v>
      </c>
      <c r="H199" s="28"/>
      <c r="I199" s="28"/>
      <c r="J199" s="28"/>
      <c r="K199" s="27" t="s">
        <v>403</v>
      </c>
      <c r="L199" s="27" t="s">
        <v>404</v>
      </c>
      <c r="M199" s="27" t="s">
        <v>405</v>
      </c>
      <c r="N199" s="27"/>
      <c r="O199" s="27" t="s">
        <v>81</v>
      </c>
      <c r="P199" s="27"/>
      <c r="Q199" s="28"/>
      <c r="R199" s="31" t="n">
        <v>1942</v>
      </c>
      <c r="S199" s="31" t="n">
        <v>5</v>
      </c>
      <c r="T199" s="31" t="n">
        <v>23</v>
      </c>
      <c r="U199" s="27" t="s">
        <v>447</v>
      </c>
      <c r="V199" s="27"/>
      <c r="W199" s="27" t="s">
        <v>83</v>
      </c>
      <c r="X199" s="27" t="s">
        <v>725</v>
      </c>
      <c r="Y199" s="27"/>
      <c r="Z199" s="27" t="s">
        <v>1107</v>
      </c>
      <c r="AA199" s="27" t="s">
        <v>1108</v>
      </c>
      <c r="AB199" s="27" t="s">
        <v>728</v>
      </c>
      <c r="AC199" s="27"/>
      <c r="AD199" s="27"/>
      <c r="AE199" s="27" t="s">
        <v>412</v>
      </c>
      <c r="AF199" s="28"/>
      <c r="AG199" s="28"/>
      <c r="AH199" s="28"/>
      <c r="AI199" s="28"/>
      <c r="AJ199" s="28" t="n">
        <v>0</v>
      </c>
      <c r="AK199" s="27" t="s">
        <v>435</v>
      </c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</row>
    <row r="200" customFormat="false" ht="13.8" hidden="false" customHeight="false" outlineLevel="0" collapsed="false">
      <c r="A200" s="27" t="n">
        <v>582828</v>
      </c>
      <c r="B200" s="27"/>
      <c r="C200" s="27" t="n">
        <v>0</v>
      </c>
      <c r="D200" s="28"/>
      <c r="E200" s="28"/>
      <c r="F200" s="28"/>
      <c r="G200" s="48" t="s">
        <v>1042</v>
      </c>
      <c r="H200" s="28"/>
      <c r="I200" s="28"/>
      <c r="J200" s="28"/>
      <c r="K200" s="27" t="s">
        <v>403</v>
      </c>
      <c r="L200" s="27" t="s">
        <v>404</v>
      </c>
      <c r="M200" s="27" t="s">
        <v>405</v>
      </c>
      <c r="N200" s="27"/>
      <c r="O200" s="27" t="s">
        <v>81</v>
      </c>
      <c r="P200" s="27"/>
      <c r="Q200" s="28"/>
      <c r="R200" s="31" t="n">
        <v>1909</v>
      </c>
      <c r="S200" s="31" t="n">
        <v>4</v>
      </c>
      <c r="T200" s="31"/>
      <c r="U200" s="27" t="s">
        <v>82</v>
      </c>
      <c r="V200" s="27" t="s">
        <v>406</v>
      </c>
      <c r="W200" s="27" t="s">
        <v>83</v>
      </c>
      <c r="X200" s="27" t="s">
        <v>544</v>
      </c>
      <c r="Y200" s="27"/>
      <c r="Z200" s="27" t="s">
        <v>1043</v>
      </c>
      <c r="AA200" s="27" t="s">
        <v>1109</v>
      </c>
      <c r="AB200" s="27" t="s">
        <v>1045</v>
      </c>
      <c r="AC200" s="27"/>
      <c r="AD200" s="27"/>
      <c r="AE200" s="27" t="s">
        <v>412</v>
      </c>
      <c r="AF200" s="28"/>
      <c r="AG200" s="28"/>
      <c r="AH200" s="28"/>
      <c r="AI200" s="28"/>
      <c r="AJ200" s="28" t="n">
        <v>0</v>
      </c>
      <c r="AK200" s="27" t="s">
        <v>435</v>
      </c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</row>
    <row r="201" customFormat="false" ht="13.8" hidden="false" customHeight="false" outlineLevel="0" collapsed="false">
      <c r="A201" s="27" t="n">
        <v>582829</v>
      </c>
      <c r="B201" s="27"/>
      <c r="C201" s="27" t="n">
        <v>0</v>
      </c>
      <c r="D201" s="28"/>
      <c r="E201" s="28"/>
      <c r="F201" s="28"/>
      <c r="G201" s="48" t="s">
        <v>1042</v>
      </c>
      <c r="H201" s="28"/>
      <c r="I201" s="28"/>
      <c r="J201" s="28"/>
      <c r="K201" s="27" t="s">
        <v>403</v>
      </c>
      <c r="L201" s="27" t="s">
        <v>404</v>
      </c>
      <c r="M201" s="27" t="s">
        <v>405</v>
      </c>
      <c r="N201" s="27"/>
      <c r="O201" s="27" t="s">
        <v>81</v>
      </c>
      <c r="P201" s="27"/>
      <c r="Q201" s="28"/>
      <c r="R201" s="31" t="n">
        <v>1944</v>
      </c>
      <c r="S201" s="31" t="n">
        <v>9</v>
      </c>
      <c r="T201" s="31"/>
      <c r="U201" s="27" t="s">
        <v>82</v>
      </c>
      <c r="V201" s="27"/>
      <c r="W201" s="27" t="s">
        <v>83</v>
      </c>
      <c r="X201" s="27" t="s">
        <v>775</v>
      </c>
      <c r="Y201" s="27"/>
      <c r="Z201" s="27" t="s">
        <v>1110</v>
      </c>
      <c r="AA201" s="27" t="s">
        <v>1111</v>
      </c>
      <c r="AB201" s="27" t="s">
        <v>1112</v>
      </c>
      <c r="AC201" s="27"/>
      <c r="AD201" s="27"/>
      <c r="AE201" s="27" t="s">
        <v>412</v>
      </c>
      <c r="AF201" s="28"/>
      <c r="AG201" s="28"/>
      <c r="AH201" s="28"/>
      <c r="AI201" s="28"/>
      <c r="AJ201" s="28" t="n">
        <v>0</v>
      </c>
      <c r="AK201" s="27" t="s">
        <v>435</v>
      </c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</row>
    <row r="202" customFormat="false" ht="13.8" hidden="false" customHeight="false" outlineLevel="0" collapsed="false">
      <c r="A202" s="27" t="n">
        <v>583082</v>
      </c>
      <c r="B202" s="27"/>
      <c r="C202" s="27" t="n">
        <v>0</v>
      </c>
      <c r="D202" s="28"/>
      <c r="E202" s="28"/>
      <c r="F202" s="28"/>
      <c r="G202" s="48" t="s">
        <v>1042</v>
      </c>
      <c r="H202" s="28"/>
      <c r="I202" s="28"/>
      <c r="J202" s="28"/>
      <c r="K202" s="27" t="s">
        <v>403</v>
      </c>
      <c r="L202" s="27" t="s">
        <v>404</v>
      </c>
      <c r="M202" s="27" t="s">
        <v>405</v>
      </c>
      <c r="N202" s="27"/>
      <c r="O202" s="27" t="s">
        <v>81</v>
      </c>
      <c r="P202" s="27"/>
      <c r="Q202" s="28"/>
      <c r="R202" s="31" t="n">
        <v>1910</v>
      </c>
      <c r="S202" s="31" t="n">
        <v>1</v>
      </c>
      <c r="T202" s="31" t="n">
        <v>10</v>
      </c>
      <c r="U202" s="27" t="s">
        <v>447</v>
      </c>
      <c r="V202" s="27" t="s">
        <v>406</v>
      </c>
      <c r="W202" s="27" t="s">
        <v>83</v>
      </c>
      <c r="X202" s="27" t="s">
        <v>552</v>
      </c>
      <c r="Y202" s="27"/>
      <c r="Z202" s="27" t="s">
        <v>156</v>
      </c>
      <c r="AA202" s="27" t="s">
        <v>156</v>
      </c>
      <c r="AB202" s="27"/>
      <c r="AC202" s="27"/>
      <c r="AD202" s="27"/>
      <c r="AE202" s="27" t="s">
        <v>412</v>
      </c>
      <c r="AF202" s="28"/>
      <c r="AG202" s="28"/>
      <c r="AH202" s="28"/>
      <c r="AI202" s="28"/>
      <c r="AJ202" s="28" t="n">
        <v>0</v>
      </c>
      <c r="AK202" s="27" t="s">
        <v>435</v>
      </c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</row>
    <row r="203" customFormat="false" ht="13.8" hidden="false" customHeight="false" outlineLevel="0" collapsed="false">
      <c r="A203" s="27" t="n">
        <v>583085</v>
      </c>
      <c r="B203" s="27"/>
      <c r="C203" s="27" t="n">
        <v>0</v>
      </c>
      <c r="D203" s="28"/>
      <c r="E203" s="28"/>
      <c r="F203" s="28"/>
      <c r="G203" s="48" t="s">
        <v>1042</v>
      </c>
      <c r="H203" s="28"/>
      <c r="I203" s="28"/>
      <c r="J203" s="28"/>
      <c r="K203" s="27" t="s">
        <v>403</v>
      </c>
      <c r="L203" s="27" t="s">
        <v>404</v>
      </c>
      <c r="M203" s="27" t="s">
        <v>405</v>
      </c>
      <c r="N203" s="27"/>
      <c r="O203" s="27" t="s">
        <v>81</v>
      </c>
      <c r="P203" s="27"/>
      <c r="Q203" s="28"/>
      <c r="R203" s="31" t="n">
        <v>1832</v>
      </c>
      <c r="S203" s="31" t="n">
        <v>4</v>
      </c>
      <c r="T203" s="31" t="n">
        <v>6</v>
      </c>
      <c r="U203" s="27" t="s">
        <v>236</v>
      </c>
      <c r="V203" s="27" t="s">
        <v>406</v>
      </c>
      <c r="W203" s="27" t="s">
        <v>83</v>
      </c>
      <c r="X203" s="27" t="s">
        <v>940</v>
      </c>
      <c r="Y203" s="27"/>
      <c r="Z203" s="27" t="s">
        <v>941</v>
      </c>
      <c r="AA203" s="27" t="s">
        <v>940</v>
      </c>
      <c r="AB203" s="27" t="s">
        <v>1113</v>
      </c>
      <c r="AC203" s="27"/>
      <c r="AD203" s="27"/>
      <c r="AE203" s="27" t="s">
        <v>412</v>
      </c>
      <c r="AF203" s="28"/>
      <c r="AG203" s="28"/>
      <c r="AH203" s="28"/>
      <c r="AI203" s="28"/>
      <c r="AJ203" s="28" t="n">
        <v>0</v>
      </c>
      <c r="AK203" s="27" t="s">
        <v>435</v>
      </c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</row>
    <row r="204" customFormat="false" ht="13.8" hidden="false" customHeight="false" outlineLevel="0" collapsed="false">
      <c r="A204" s="27" t="n">
        <v>583086</v>
      </c>
      <c r="B204" s="27"/>
      <c r="C204" s="27" t="n">
        <v>0</v>
      </c>
      <c r="D204" s="28"/>
      <c r="E204" s="28"/>
      <c r="F204" s="28"/>
      <c r="G204" s="48" t="s">
        <v>1042</v>
      </c>
      <c r="H204" s="28"/>
      <c r="I204" s="28"/>
      <c r="J204" s="28"/>
      <c r="K204" s="27" t="s">
        <v>403</v>
      </c>
      <c r="L204" s="27" t="s">
        <v>404</v>
      </c>
      <c r="M204" s="27" t="s">
        <v>405</v>
      </c>
      <c r="N204" s="27"/>
      <c r="O204" s="27" t="s">
        <v>81</v>
      </c>
      <c r="P204" s="27"/>
      <c r="Q204" s="28"/>
      <c r="R204" s="31" t="n">
        <v>1835</v>
      </c>
      <c r="S204" s="31" t="n">
        <v>8</v>
      </c>
      <c r="T204" s="31"/>
      <c r="U204" s="27" t="s">
        <v>1114</v>
      </c>
      <c r="V204" s="27" t="s">
        <v>406</v>
      </c>
      <c r="W204" s="27" t="s">
        <v>83</v>
      </c>
      <c r="X204" s="27" t="s">
        <v>940</v>
      </c>
      <c r="Y204" s="27"/>
      <c r="Z204" s="27" t="s">
        <v>941</v>
      </c>
      <c r="AA204" s="27"/>
      <c r="AB204" s="27" t="s">
        <v>1113</v>
      </c>
      <c r="AC204" s="27"/>
      <c r="AD204" s="27"/>
      <c r="AE204" s="27" t="s">
        <v>412</v>
      </c>
      <c r="AF204" s="28"/>
      <c r="AG204" s="28"/>
      <c r="AH204" s="28"/>
      <c r="AI204" s="28"/>
      <c r="AJ204" s="28" t="n">
        <v>0</v>
      </c>
      <c r="AK204" s="27" t="s">
        <v>435</v>
      </c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</row>
    <row r="205" customFormat="false" ht="13.8" hidden="false" customHeight="false" outlineLevel="0" collapsed="false">
      <c r="A205" s="27" t="n">
        <v>583088</v>
      </c>
      <c r="B205" s="27"/>
      <c r="C205" s="27" t="n">
        <v>0</v>
      </c>
      <c r="D205" s="28"/>
      <c r="E205" s="28"/>
      <c r="F205" s="28"/>
      <c r="G205" s="48" t="s">
        <v>1042</v>
      </c>
      <c r="H205" s="28"/>
      <c r="I205" s="28"/>
      <c r="J205" s="28"/>
      <c r="K205" s="27" t="s">
        <v>403</v>
      </c>
      <c r="L205" s="27" t="s">
        <v>404</v>
      </c>
      <c r="M205" s="27" t="s">
        <v>405</v>
      </c>
      <c r="N205" s="27"/>
      <c r="O205" s="27" t="s">
        <v>81</v>
      </c>
      <c r="P205" s="27"/>
      <c r="Q205" s="28"/>
      <c r="R205" s="31" t="n">
        <v>1832</v>
      </c>
      <c r="S205" s="31" t="n">
        <v>2</v>
      </c>
      <c r="T205" s="31"/>
      <c r="U205" s="27" t="s">
        <v>236</v>
      </c>
      <c r="V205" s="27" t="s">
        <v>697</v>
      </c>
      <c r="W205" s="27" t="s">
        <v>83</v>
      </c>
      <c r="X205" s="27" t="s">
        <v>422</v>
      </c>
      <c r="Y205" s="27"/>
      <c r="Z205" s="27" t="s">
        <v>761</v>
      </c>
      <c r="AA205" s="27" t="s">
        <v>1115</v>
      </c>
      <c r="AB205" s="27" t="s">
        <v>1116</v>
      </c>
      <c r="AC205" s="27"/>
      <c r="AD205" s="27"/>
      <c r="AE205" s="27" t="s">
        <v>467</v>
      </c>
      <c r="AF205" s="28"/>
      <c r="AG205" s="28"/>
      <c r="AH205" s="28"/>
      <c r="AI205" s="28"/>
      <c r="AJ205" s="28" t="n">
        <v>0</v>
      </c>
      <c r="AK205" s="27" t="s">
        <v>435</v>
      </c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</row>
    <row r="206" customFormat="false" ht="13.8" hidden="false" customHeight="false" outlineLevel="0" collapsed="false">
      <c r="A206" s="27" t="n">
        <v>583090</v>
      </c>
      <c r="B206" s="27"/>
      <c r="C206" s="27" t="n">
        <v>0</v>
      </c>
      <c r="D206" s="28"/>
      <c r="E206" s="28"/>
      <c r="F206" s="28"/>
      <c r="G206" s="48" t="s">
        <v>1042</v>
      </c>
      <c r="H206" s="28"/>
      <c r="I206" s="28"/>
      <c r="J206" s="28"/>
      <c r="K206" s="27" t="s">
        <v>403</v>
      </c>
      <c r="L206" s="27" t="s">
        <v>404</v>
      </c>
      <c r="M206" s="27" t="s">
        <v>405</v>
      </c>
      <c r="N206" s="27"/>
      <c r="O206" s="27" t="s">
        <v>81</v>
      </c>
      <c r="P206" s="27"/>
      <c r="Q206" s="28"/>
      <c r="R206" s="31"/>
      <c r="S206" s="31"/>
      <c r="T206" s="31"/>
      <c r="U206" s="27" t="s">
        <v>447</v>
      </c>
      <c r="V206" s="27" t="s">
        <v>406</v>
      </c>
      <c r="W206" s="27" t="s">
        <v>83</v>
      </c>
      <c r="X206" s="27" t="s">
        <v>544</v>
      </c>
      <c r="Y206" s="27"/>
      <c r="Z206" s="27" t="s">
        <v>545</v>
      </c>
      <c r="AA206" s="27" t="s">
        <v>1050</v>
      </c>
      <c r="AB206" s="27" t="s">
        <v>1117</v>
      </c>
      <c r="AC206" s="27"/>
      <c r="AD206" s="27"/>
      <c r="AE206" s="27" t="s">
        <v>500</v>
      </c>
      <c r="AF206" s="28"/>
      <c r="AG206" s="28"/>
      <c r="AH206" s="28"/>
      <c r="AI206" s="28"/>
      <c r="AJ206" s="28" t="n">
        <v>0</v>
      </c>
      <c r="AK206" s="27" t="s">
        <v>435</v>
      </c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</row>
    <row r="207" customFormat="false" ht="13.8" hidden="false" customHeight="false" outlineLevel="0" collapsed="false">
      <c r="A207" s="27" t="n">
        <v>583091</v>
      </c>
      <c r="B207" s="27"/>
      <c r="C207" s="27" t="n">
        <v>0</v>
      </c>
      <c r="D207" s="28"/>
      <c r="E207" s="28"/>
      <c r="F207" s="28"/>
      <c r="G207" s="48" t="s">
        <v>1042</v>
      </c>
      <c r="H207" s="28"/>
      <c r="I207" s="28"/>
      <c r="J207" s="28"/>
      <c r="K207" s="27" t="s">
        <v>403</v>
      </c>
      <c r="L207" s="27" t="s">
        <v>404</v>
      </c>
      <c r="M207" s="27" t="s">
        <v>405</v>
      </c>
      <c r="N207" s="27"/>
      <c r="O207" s="27" t="s">
        <v>81</v>
      </c>
      <c r="P207" s="27"/>
      <c r="Q207" s="28"/>
      <c r="R207" s="31" t="n">
        <v>1831</v>
      </c>
      <c r="S207" s="31" t="n">
        <v>4</v>
      </c>
      <c r="T207" s="31" t="n">
        <v>5</v>
      </c>
      <c r="U207" s="27" t="s">
        <v>82</v>
      </c>
      <c r="V207" s="27" t="s">
        <v>438</v>
      </c>
      <c r="W207" s="27" t="s">
        <v>83</v>
      </c>
      <c r="X207" s="27"/>
      <c r="Y207" s="27"/>
      <c r="Z207" s="27" t="s">
        <v>1118</v>
      </c>
      <c r="AA207" s="27" t="s">
        <v>1119</v>
      </c>
      <c r="AB207" s="27" t="s">
        <v>1120</v>
      </c>
      <c r="AC207" s="27"/>
      <c r="AD207" s="27"/>
      <c r="AE207" s="27" t="s">
        <v>412</v>
      </c>
      <c r="AF207" s="28"/>
      <c r="AG207" s="28"/>
      <c r="AH207" s="28"/>
      <c r="AI207" s="28"/>
      <c r="AJ207" s="28" t="n">
        <v>0</v>
      </c>
      <c r="AK207" s="27" t="s">
        <v>435</v>
      </c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</row>
    <row r="208" customFormat="false" ht="13.8" hidden="false" customHeight="false" outlineLevel="0" collapsed="false">
      <c r="A208" s="27" t="n">
        <v>583092</v>
      </c>
      <c r="B208" s="27"/>
      <c r="C208" s="27" t="n">
        <v>0</v>
      </c>
      <c r="D208" s="28"/>
      <c r="E208" s="28"/>
      <c r="F208" s="28"/>
      <c r="G208" s="48" t="s">
        <v>1042</v>
      </c>
      <c r="H208" s="28"/>
      <c r="I208" s="28"/>
      <c r="J208" s="28"/>
      <c r="K208" s="27" t="s">
        <v>403</v>
      </c>
      <c r="L208" s="27" t="s">
        <v>404</v>
      </c>
      <c r="M208" s="27" t="s">
        <v>405</v>
      </c>
      <c r="N208" s="27"/>
      <c r="O208" s="27" t="s">
        <v>81</v>
      </c>
      <c r="P208" s="27"/>
      <c r="Q208" s="28"/>
      <c r="R208" s="31" t="n">
        <v>1864</v>
      </c>
      <c r="S208" s="31"/>
      <c r="T208" s="31"/>
      <c r="U208" s="27" t="s">
        <v>447</v>
      </c>
      <c r="V208" s="27" t="s">
        <v>438</v>
      </c>
      <c r="W208" s="27" t="s">
        <v>83</v>
      </c>
      <c r="X208" s="27" t="s">
        <v>456</v>
      </c>
      <c r="Y208" s="27"/>
      <c r="Z208" s="27" t="s">
        <v>456</v>
      </c>
      <c r="AA208" s="27" t="s">
        <v>456</v>
      </c>
      <c r="AB208" s="27" t="s">
        <v>458</v>
      </c>
      <c r="AC208" s="27"/>
      <c r="AD208" s="27"/>
      <c r="AE208" s="27" t="s">
        <v>412</v>
      </c>
      <c r="AF208" s="28"/>
      <c r="AG208" s="28"/>
      <c r="AH208" s="28"/>
      <c r="AI208" s="28"/>
      <c r="AJ208" s="28" t="n">
        <v>0</v>
      </c>
      <c r="AK208" s="27" t="s">
        <v>435</v>
      </c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</row>
    <row r="209" customFormat="false" ht="13.8" hidden="false" customHeight="false" outlineLevel="0" collapsed="false">
      <c r="A209" s="27" t="n">
        <v>583094</v>
      </c>
      <c r="B209" s="27"/>
      <c r="C209" s="27" t="n">
        <v>0</v>
      </c>
      <c r="D209" s="28"/>
      <c r="E209" s="28"/>
      <c r="F209" s="28"/>
      <c r="G209" s="48" t="s">
        <v>1042</v>
      </c>
      <c r="H209" s="28"/>
      <c r="I209" s="28"/>
      <c r="J209" s="28"/>
      <c r="K209" s="27" t="s">
        <v>403</v>
      </c>
      <c r="L209" s="27" t="s">
        <v>404</v>
      </c>
      <c r="M209" s="27" t="s">
        <v>405</v>
      </c>
      <c r="N209" s="27"/>
      <c r="O209" s="27" t="s">
        <v>81</v>
      </c>
      <c r="P209" s="27"/>
      <c r="Q209" s="28"/>
      <c r="R209" s="31" t="n">
        <v>1839</v>
      </c>
      <c r="S209" s="31"/>
      <c r="T209" s="31"/>
      <c r="U209" s="27" t="s">
        <v>447</v>
      </c>
      <c r="V209" s="27"/>
      <c r="W209" s="27" t="s">
        <v>83</v>
      </c>
      <c r="X209" s="27"/>
      <c r="Y209" s="27"/>
      <c r="Z209" s="27" t="s">
        <v>1118</v>
      </c>
      <c r="AA209" s="27" t="s">
        <v>1118</v>
      </c>
      <c r="AB209" s="27"/>
      <c r="AC209" s="27"/>
      <c r="AD209" s="27"/>
      <c r="AE209" s="27" t="s">
        <v>412</v>
      </c>
      <c r="AF209" s="28"/>
      <c r="AG209" s="28"/>
      <c r="AH209" s="28"/>
      <c r="AI209" s="28"/>
      <c r="AJ209" s="28" t="n">
        <v>0</v>
      </c>
      <c r="AK209" s="27" t="s">
        <v>435</v>
      </c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</row>
    <row r="210" customFormat="false" ht="13.8" hidden="false" customHeight="false" outlineLevel="0" collapsed="false">
      <c r="A210" s="27" t="n">
        <v>583095</v>
      </c>
      <c r="B210" s="27"/>
      <c r="C210" s="27" t="n">
        <v>0</v>
      </c>
      <c r="D210" s="28"/>
      <c r="E210" s="28"/>
      <c r="F210" s="28"/>
      <c r="G210" s="48" t="s">
        <v>1042</v>
      </c>
      <c r="H210" s="28"/>
      <c r="I210" s="28"/>
      <c r="J210" s="28"/>
      <c r="K210" s="27" t="s">
        <v>403</v>
      </c>
      <c r="L210" s="27" t="s">
        <v>404</v>
      </c>
      <c r="M210" s="27" t="s">
        <v>405</v>
      </c>
      <c r="N210" s="27"/>
      <c r="O210" s="27" t="s">
        <v>81</v>
      </c>
      <c r="P210" s="27"/>
      <c r="Q210" s="28"/>
      <c r="R210" s="31" t="n">
        <v>1839</v>
      </c>
      <c r="S210" s="31"/>
      <c r="T210" s="31"/>
      <c r="U210" s="27" t="s">
        <v>447</v>
      </c>
      <c r="V210" s="27" t="s">
        <v>438</v>
      </c>
      <c r="W210" s="27" t="s">
        <v>83</v>
      </c>
      <c r="X210" s="27"/>
      <c r="Y210" s="27"/>
      <c r="Z210" s="27" t="s">
        <v>1118</v>
      </c>
      <c r="AA210" s="27" t="s">
        <v>1118</v>
      </c>
      <c r="AB210" s="27"/>
      <c r="AC210" s="27"/>
      <c r="AD210" s="27"/>
      <c r="AE210" s="27" t="s">
        <v>412</v>
      </c>
      <c r="AF210" s="28"/>
      <c r="AG210" s="28"/>
      <c r="AH210" s="28"/>
      <c r="AI210" s="28"/>
      <c r="AJ210" s="28" t="n">
        <v>0</v>
      </c>
      <c r="AK210" s="27" t="s">
        <v>435</v>
      </c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</row>
    <row r="211" customFormat="false" ht="13.8" hidden="false" customHeight="false" outlineLevel="0" collapsed="false">
      <c r="A211" s="27" t="n">
        <v>583096</v>
      </c>
      <c r="B211" s="27"/>
      <c r="C211" s="27" t="n">
        <v>0</v>
      </c>
      <c r="D211" s="28"/>
      <c r="E211" s="28"/>
      <c r="F211" s="28"/>
      <c r="G211" s="48" t="s">
        <v>1042</v>
      </c>
      <c r="H211" s="28"/>
      <c r="I211" s="28"/>
      <c r="J211" s="28"/>
      <c r="K211" s="27" t="s">
        <v>403</v>
      </c>
      <c r="L211" s="27" t="s">
        <v>404</v>
      </c>
      <c r="M211" s="27" t="s">
        <v>405</v>
      </c>
      <c r="N211" s="27"/>
      <c r="O211" s="27" t="s">
        <v>81</v>
      </c>
      <c r="P211" s="27"/>
      <c r="Q211" s="28"/>
      <c r="R211" s="31" t="n">
        <v>1909</v>
      </c>
      <c r="S211" s="31" t="n">
        <v>4</v>
      </c>
      <c r="T211" s="31"/>
      <c r="U211" s="27" t="s">
        <v>447</v>
      </c>
      <c r="V211" s="27" t="s">
        <v>438</v>
      </c>
      <c r="W211" s="27" t="s">
        <v>83</v>
      </c>
      <c r="X211" s="27" t="s">
        <v>544</v>
      </c>
      <c r="Y211" s="27"/>
      <c r="Z211" s="27" t="s">
        <v>1043</v>
      </c>
      <c r="AA211" s="27" t="s">
        <v>1121</v>
      </c>
      <c r="AB211" s="27" t="s">
        <v>1122</v>
      </c>
      <c r="AC211" s="27"/>
      <c r="AD211" s="27"/>
      <c r="AE211" s="27" t="s">
        <v>412</v>
      </c>
      <c r="AF211" s="28"/>
      <c r="AG211" s="28"/>
      <c r="AH211" s="28"/>
      <c r="AI211" s="28"/>
      <c r="AJ211" s="28" t="n">
        <v>0</v>
      </c>
      <c r="AK211" s="27" t="s">
        <v>435</v>
      </c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</row>
    <row r="212" customFormat="false" ht="13.8" hidden="false" customHeight="false" outlineLevel="0" collapsed="false">
      <c r="A212" s="27" t="n">
        <v>583097</v>
      </c>
      <c r="B212" s="27"/>
      <c r="C212" s="27" t="n">
        <v>0</v>
      </c>
      <c r="D212" s="28"/>
      <c r="E212" s="28"/>
      <c r="F212" s="28"/>
      <c r="G212" s="48" t="s">
        <v>1042</v>
      </c>
      <c r="H212" s="28"/>
      <c r="I212" s="28"/>
      <c r="J212" s="28"/>
      <c r="K212" s="27" t="s">
        <v>403</v>
      </c>
      <c r="L212" s="27" t="s">
        <v>404</v>
      </c>
      <c r="M212" s="27" t="s">
        <v>405</v>
      </c>
      <c r="N212" s="27"/>
      <c r="O212" s="27" t="s">
        <v>81</v>
      </c>
      <c r="P212" s="27"/>
      <c r="Q212" s="28"/>
      <c r="R212" s="31" t="n">
        <v>1864</v>
      </c>
      <c r="S212" s="31"/>
      <c r="T212" s="31"/>
      <c r="U212" s="27" t="s">
        <v>447</v>
      </c>
      <c r="V212" s="27" t="s">
        <v>406</v>
      </c>
      <c r="W212" s="27" t="s">
        <v>83</v>
      </c>
      <c r="X212" s="27" t="s">
        <v>456</v>
      </c>
      <c r="Y212" s="27"/>
      <c r="Z212" s="27" t="s">
        <v>456</v>
      </c>
      <c r="AA212" s="27" t="s">
        <v>456</v>
      </c>
      <c r="AB212" s="27" t="s">
        <v>458</v>
      </c>
      <c r="AC212" s="27"/>
      <c r="AD212" s="27"/>
      <c r="AE212" s="27" t="s">
        <v>412</v>
      </c>
      <c r="AF212" s="28"/>
      <c r="AG212" s="28"/>
      <c r="AH212" s="28"/>
      <c r="AI212" s="28"/>
      <c r="AJ212" s="28" t="n">
        <v>0</v>
      </c>
      <c r="AK212" s="27" t="s">
        <v>435</v>
      </c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</row>
    <row r="213" customFormat="false" ht="13.8" hidden="false" customHeight="false" outlineLevel="0" collapsed="false">
      <c r="A213" s="27" t="n">
        <v>583100</v>
      </c>
      <c r="B213" s="27"/>
      <c r="C213" s="27" t="n">
        <v>0</v>
      </c>
      <c r="D213" s="28"/>
      <c r="E213" s="28"/>
      <c r="F213" s="28"/>
      <c r="G213" s="48" t="s">
        <v>1042</v>
      </c>
      <c r="H213" s="28"/>
      <c r="I213" s="28"/>
      <c r="J213" s="28"/>
      <c r="K213" s="27" t="s">
        <v>403</v>
      </c>
      <c r="L213" s="27" t="s">
        <v>404</v>
      </c>
      <c r="M213" s="27" t="s">
        <v>405</v>
      </c>
      <c r="N213" s="27"/>
      <c r="O213" s="27" t="s">
        <v>81</v>
      </c>
      <c r="P213" s="27"/>
      <c r="Q213" s="28"/>
      <c r="R213" s="31" t="n">
        <v>1909</v>
      </c>
      <c r="S213" s="31"/>
      <c r="T213" s="31"/>
      <c r="U213" s="27" t="s">
        <v>447</v>
      </c>
      <c r="V213" s="27" t="s">
        <v>406</v>
      </c>
      <c r="W213" s="27" t="s">
        <v>83</v>
      </c>
      <c r="X213" s="27" t="s">
        <v>1046</v>
      </c>
      <c r="Y213" s="27" t="s">
        <v>1123</v>
      </c>
      <c r="Z213" s="27" t="s">
        <v>1124</v>
      </c>
      <c r="AA213" s="27" t="s">
        <v>1125</v>
      </c>
      <c r="AB213" s="27"/>
      <c r="AC213" s="27"/>
      <c r="AD213" s="27"/>
      <c r="AE213" s="27" t="s">
        <v>412</v>
      </c>
      <c r="AF213" s="28"/>
      <c r="AG213" s="28"/>
      <c r="AH213" s="28"/>
      <c r="AI213" s="28"/>
      <c r="AJ213" s="28" t="n">
        <v>0</v>
      </c>
      <c r="AK213" s="27" t="s">
        <v>435</v>
      </c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</row>
    <row r="214" customFormat="false" ht="13.8" hidden="false" customHeight="false" outlineLevel="0" collapsed="false">
      <c r="A214" s="27" t="n">
        <v>583101</v>
      </c>
      <c r="B214" s="27"/>
      <c r="C214" s="27" t="n">
        <v>0</v>
      </c>
      <c r="D214" s="28"/>
      <c r="E214" s="28"/>
      <c r="F214" s="28"/>
      <c r="G214" s="48" t="s">
        <v>1042</v>
      </c>
      <c r="H214" s="28"/>
      <c r="I214" s="28"/>
      <c r="J214" s="28"/>
      <c r="K214" s="27" t="s">
        <v>403</v>
      </c>
      <c r="L214" s="27" t="s">
        <v>404</v>
      </c>
      <c r="M214" s="27" t="s">
        <v>405</v>
      </c>
      <c r="N214" s="27"/>
      <c r="O214" s="27" t="s">
        <v>81</v>
      </c>
      <c r="P214" s="27"/>
      <c r="Q214" s="28"/>
      <c r="R214" s="31" t="n">
        <v>1832</v>
      </c>
      <c r="S214" s="31" t="n">
        <v>11</v>
      </c>
      <c r="T214" s="31"/>
      <c r="U214" s="27" t="s">
        <v>447</v>
      </c>
      <c r="V214" s="27" t="s">
        <v>406</v>
      </c>
      <c r="W214" s="27" t="s">
        <v>83</v>
      </c>
      <c r="X214" s="27"/>
      <c r="Y214" s="27"/>
      <c r="Z214" s="27" t="s">
        <v>139</v>
      </c>
      <c r="AA214" s="27" t="s">
        <v>139</v>
      </c>
      <c r="AB214" s="27" t="s">
        <v>1126</v>
      </c>
      <c r="AC214" s="27"/>
      <c r="AD214" s="27"/>
      <c r="AE214" s="27" t="s">
        <v>412</v>
      </c>
      <c r="AF214" s="28"/>
      <c r="AG214" s="28"/>
      <c r="AH214" s="28"/>
      <c r="AI214" s="28"/>
      <c r="AJ214" s="28" t="n">
        <v>0</v>
      </c>
      <c r="AK214" s="27" t="s">
        <v>435</v>
      </c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</row>
    <row r="215" customFormat="false" ht="13.8" hidden="false" customHeight="false" outlineLevel="0" collapsed="false">
      <c r="A215" s="27" t="n">
        <v>583104</v>
      </c>
      <c r="B215" s="27"/>
      <c r="C215" s="27" t="n">
        <v>0</v>
      </c>
      <c r="D215" s="28"/>
      <c r="E215" s="28"/>
      <c r="F215" s="28"/>
      <c r="G215" s="48" t="s">
        <v>1042</v>
      </c>
      <c r="H215" s="28"/>
      <c r="I215" s="28"/>
      <c r="J215" s="28"/>
      <c r="K215" s="27" t="s">
        <v>403</v>
      </c>
      <c r="L215" s="27" t="s">
        <v>404</v>
      </c>
      <c r="M215" s="27" t="s">
        <v>405</v>
      </c>
      <c r="N215" s="27"/>
      <c r="O215" s="27" t="s">
        <v>81</v>
      </c>
      <c r="P215" s="27"/>
      <c r="Q215" s="28"/>
      <c r="R215" s="31" t="n">
        <v>1832</v>
      </c>
      <c r="S215" s="31" t="n">
        <v>6</v>
      </c>
      <c r="T215" s="31" t="n">
        <v>14</v>
      </c>
      <c r="U215" s="27" t="s">
        <v>236</v>
      </c>
      <c r="V215" s="27" t="s">
        <v>438</v>
      </c>
      <c r="W215" s="27" t="s">
        <v>83</v>
      </c>
      <c r="X215" s="27" t="s">
        <v>940</v>
      </c>
      <c r="Y215" s="27"/>
      <c r="Z215" s="27" t="s">
        <v>941</v>
      </c>
      <c r="AA215" s="27" t="s">
        <v>940</v>
      </c>
      <c r="AB215" s="27" t="s">
        <v>1113</v>
      </c>
      <c r="AC215" s="27"/>
      <c r="AD215" s="27"/>
      <c r="AE215" s="27" t="s">
        <v>412</v>
      </c>
      <c r="AF215" s="28"/>
      <c r="AG215" s="28"/>
      <c r="AH215" s="28"/>
      <c r="AI215" s="28"/>
      <c r="AJ215" s="28" t="n">
        <v>0</v>
      </c>
      <c r="AK215" s="27" t="s">
        <v>435</v>
      </c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</row>
    <row r="216" customFormat="false" ht="13.8" hidden="false" customHeight="false" outlineLevel="0" collapsed="false">
      <c r="A216" s="27" t="n">
        <v>583108</v>
      </c>
      <c r="B216" s="27"/>
      <c r="C216" s="27" t="n">
        <v>0</v>
      </c>
      <c r="D216" s="28"/>
      <c r="E216" s="28"/>
      <c r="F216" s="28"/>
      <c r="G216" s="48" t="s">
        <v>1042</v>
      </c>
      <c r="H216" s="28"/>
      <c r="I216" s="28"/>
      <c r="J216" s="28"/>
      <c r="K216" s="27" t="s">
        <v>403</v>
      </c>
      <c r="L216" s="27" t="s">
        <v>404</v>
      </c>
      <c r="M216" s="27" t="s">
        <v>405</v>
      </c>
      <c r="N216" s="27"/>
      <c r="O216" s="27" t="s">
        <v>81</v>
      </c>
      <c r="P216" s="27"/>
      <c r="Q216" s="28"/>
      <c r="R216" s="31" t="n">
        <v>1989</v>
      </c>
      <c r="S216" s="31"/>
      <c r="T216" s="31"/>
      <c r="U216" s="27" t="s">
        <v>447</v>
      </c>
      <c r="V216" s="27" t="s">
        <v>406</v>
      </c>
      <c r="W216" s="27" t="s">
        <v>83</v>
      </c>
      <c r="X216" s="27"/>
      <c r="Y216" s="27"/>
      <c r="Z216" s="27" t="s">
        <v>1118</v>
      </c>
      <c r="AA216" s="27" t="s">
        <v>1119</v>
      </c>
      <c r="AB216" s="27"/>
      <c r="AC216" s="27"/>
      <c r="AD216" s="27"/>
      <c r="AE216" s="27" t="s">
        <v>412</v>
      </c>
      <c r="AF216" s="28"/>
      <c r="AG216" s="28"/>
      <c r="AH216" s="28"/>
      <c r="AI216" s="28"/>
      <c r="AJ216" s="28" t="n">
        <v>0</v>
      </c>
      <c r="AK216" s="27" t="s">
        <v>435</v>
      </c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</row>
    <row r="217" customFormat="false" ht="13.8" hidden="false" customHeight="false" outlineLevel="0" collapsed="false">
      <c r="A217" s="27" t="n">
        <v>583109</v>
      </c>
      <c r="B217" s="27"/>
      <c r="C217" s="27" t="n">
        <v>0</v>
      </c>
      <c r="D217" s="28"/>
      <c r="E217" s="28"/>
      <c r="F217" s="28"/>
      <c r="G217" s="48" t="s">
        <v>1042</v>
      </c>
      <c r="H217" s="28"/>
      <c r="I217" s="28"/>
      <c r="J217" s="28"/>
      <c r="K217" s="27" t="s">
        <v>403</v>
      </c>
      <c r="L217" s="27" t="s">
        <v>404</v>
      </c>
      <c r="M217" s="27" t="s">
        <v>405</v>
      </c>
      <c r="N217" s="27"/>
      <c r="O217" s="27" t="s">
        <v>81</v>
      </c>
      <c r="P217" s="27"/>
      <c r="Q217" s="28"/>
      <c r="R217" s="31" t="n">
        <v>1830</v>
      </c>
      <c r="S217" s="31" t="n">
        <v>1</v>
      </c>
      <c r="T217" s="31" t="n">
        <v>20</v>
      </c>
      <c r="U217" s="27" t="s">
        <v>447</v>
      </c>
      <c r="V217" s="27" t="s">
        <v>406</v>
      </c>
      <c r="W217" s="27" t="s">
        <v>83</v>
      </c>
      <c r="X217" s="27" t="s">
        <v>1127</v>
      </c>
      <c r="Y217" s="27" t="s">
        <v>1128</v>
      </c>
      <c r="Z217" s="27" t="s">
        <v>1129</v>
      </c>
      <c r="AA217" s="27" t="s">
        <v>1130</v>
      </c>
      <c r="AB217" s="27"/>
      <c r="AC217" s="27"/>
      <c r="AD217" s="27"/>
      <c r="AE217" s="27" t="s">
        <v>412</v>
      </c>
      <c r="AF217" s="28"/>
      <c r="AG217" s="28"/>
      <c r="AH217" s="28"/>
      <c r="AI217" s="28"/>
      <c r="AJ217" s="28" t="n">
        <v>0</v>
      </c>
      <c r="AK217" s="27" t="s">
        <v>435</v>
      </c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</row>
    <row r="218" customFormat="false" ht="13.8" hidden="false" customHeight="false" outlineLevel="0" collapsed="false">
      <c r="A218" s="27" t="n">
        <v>583110</v>
      </c>
      <c r="B218" s="27"/>
      <c r="C218" s="27" t="n">
        <v>0</v>
      </c>
      <c r="D218" s="28"/>
      <c r="E218" s="28"/>
      <c r="F218" s="28"/>
      <c r="G218" s="48" t="s">
        <v>1042</v>
      </c>
      <c r="H218" s="28"/>
      <c r="I218" s="28"/>
      <c r="J218" s="28"/>
      <c r="K218" s="27" t="s">
        <v>403</v>
      </c>
      <c r="L218" s="27" t="s">
        <v>404</v>
      </c>
      <c r="M218" s="27" t="s">
        <v>405</v>
      </c>
      <c r="N218" s="27"/>
      <c r="O218" s="27" t="s">
        <v>81</v>
      </c>
      <c r="P218" s="27"/>
      <c r="Q218" s="28"/>
      <c r="R218" s="31" t="n">
        <v>1832</v>
      </c>
      <c r="S218" s="31" t="n">
        <v>4</v>
      </c>
      <c r="T218" s="31" t="n">
        <v>6</v>
      </c>
      <c r="U218" s="27" t="s">
        <v>82</v>
      </c>
      <c r="V218" s="27" t="s">
        <v>406</v>
      </c>
      <c r="W218" s="27" t="s">
        <v>83</v>
      </c>
      <c r="X218" s="27" t="s">
        <v>940</v>
      </c>
      <c r="Y218" s="27"/>
      <c r="Z218" s="27" t="s">
        <v>941</v>
      </c>
      <c r="AA218" s="27"/>
      <c r="AB218" s="27" t="s">
        <v>1113</v>
      </c>
      <c r="AC218" s="27"/>
      <c r="AD218" s="27"/>
      <c r="AE218" s="27" t="s">
        <v>412</v>
      </c>
      <c r="AF218" s="28"/>
      <c r="AG218" s="28"/>
      <c r="AH218" s="28"/>
      <c r="AI218" s="28"/>
      <c r="AJ218" s="28" t="n">
        <v>0</v>
      </c>
      <c r="AK218" s="27" t="s">
        <v>435</v>
      </c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</row>
    <row r="219" customFormat="false" ht="13.8" hidden="false" customHeight="false" outlineLevel="0" collapsed="false">
      <c r="A219" s="27" t="n">
        <v>583111</v>
      </c>
      <c r="B219" s="27"/>
      <c r="C219" s="27" t="n">
        <v>0</v>
      </c>
      <c r="D219" s="28"/>
      <c r="E219" s="28"/>
      <c r="F219" s="28"/>
      <c r="G219" s="48" t="s">
        <v>1042</v>
      </c>
      <c r="H219" s="28"/>
      <c r="I219" s="28"/>
      <c r="J219" s="28"/>
      <c r="K219" s="27" t="s">
        <v>403</v>
      </c>
      <c r="L219" s="27" t="s">
        <v>404</v>
      </c>
      <c r="M219" s="27" t="s">
        <v>405</v>
      </c>
      <c r="N219" s="27"/>
      <c r="O219" s="27" t="s">
        <v>81</v>
      </c>
      <c r="P219" s="27"/>
      <c r="Q219" s="28"/>
      <c r="R219" s="31" t="n">
        <v>1814</v>
      </c>
      <c r="S219" s="31"/>
      <c r="T219" s="31"/>
      <c r="U219" s="27" t="s">
        <v>447</v>
      </c>
      <c r="V219" s="27" t="s">
        <v>406</v>
      </c>
      <c r="W219" s="27" t="s">
        <v>83</v>
      </c>
      <c r="X219" s="27" t="s">
        <v>1131</v>
      </c>
      <c r="Y219" s="27" t="s">
        <v>1132</v>
      </c>
      <c r="Z219" s="27" t="s">
        <v>1133</v>
      </c>
      <c r="AA219" s="27" t="s">
        <v>1133</v>
      </c>
      <c r="AB219" s="27" t="s">
        <v>1134</v>
      </c>
      <c r="AC219" s="27"/>
      <c r="AD219" s="27"/>
      <c r="AE219" s="27" t="s">
        <v>500</v>
      </c>
      <c r="AF219" s="28"/>
      <c r="AG219" s="28"/>
      <c r="AH219" s="28"/>
      <c r="AI219" s="28"/>
      <c r="AJ219" s="28" t="n">
        <v>0</v>
      </c>
      <c r="AK219" s="27" t="s">
        <v>435</v>
      </c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</row>
    <row r="220" customFormat="false" ht="13.8" hidden="false" customHeight="false" outlineLevel="0" collapsed="false">
      <c r="A220" s="27" t="n">
        <v>583114</v>
      </c>
      <c r="B220" s="27"/>
      <c r="C220" s="27" t="n">
        <v>0</v>
      </c>
      <c r="D220" s="28"/>
      <c r="E220" s="28"/>
      <c r="F220" s="28"/>
      <c r="G220" s="48" t="s">
        <v>1042</v>
      </c>
      <c r="H220" s="28"/>
      <c r="I220" s="28"/>
      <c r="J220" s="28"/>
      <c r="K220" s="27" t="s">
        <v>403</v>
      </c>
      <c r="L220" s="27" t="s">
        <v>404</v>
      </c>
      <c r="M220" s="27" t="s">
        <v>405</v>
      </c>
      <c r="N220" s="27"/>
      <c r="O220" s="27" t="s">
        <v>81</v>
      </c>
      <c r="P220" s="27"/>
      <c r="Q220" s="28"/>
      <c r="R220" s="31" t="n">
        <v>1925</v>
      </c>
      <c r="S220" s="31"/>
      <c r="T220" s="31"/>
      <c r="U220" s="27" t="s">
        <v>447</v>
      </c>
      <c r="V220" s="27" t="s">
        <v>406</v>
      </c>
      <c r="W220" s="27" t="s">
        <v>448</v>
      </c>
      <c r="X220" s="27"/>
      <c r="Y220" s="27"/>
      <c r="Z220" s="27" t="s">
        <v>875</v>
      </c>
      <c r="AA220" s="27" t="s">
        <v>875</v>
      </c>
      <c r="AB220" s="27" t="s">
        <v>876</v>
      </c>
      <c r="AC220" s="27"/>
      <c r="AD220" s="27"/>
      <c r="AE220" s="27" t="s">
        <v>412</v>
      </c>
      <c r="AF220" s="28"/>
      <c r="AG220" s="28"/>
      <c r="AH220" s="28"/>
      <c r="AI220" s="28"/>
      <c r="AJ220" s="28" t="n">
        <v>0</v>
      </c>
      <c r="AK220" s="27" t="s">
        <v>435</v>
      </c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</row>
    <row r="221" customFormat="false" ht="13.8" hidden="false" customHeight="false" outlineLevel="0" collapsed="false">
      <c r="A221" s="27" t="n">
        <v>583117</v>
      </c>
      <c r="B221" s="27"/>
      <c r="C221" s="27" t="n">
        <v>0</v>
      </c>
      <c r="D221" s="28"/>
      <c r="E221" s="28"/>
      <c r="F221" s="28"/>
      <c r="G221" s="48" t="s">
        <v>1042</v>
      </c>
      <c r="H221" s="28"/>
      <c r="I221" s="28"/>
      <c r="J221" s="28"/>
      <c r="K221" s="27" t="s">
        <v>403</v>
      </c>
      <c r="L221" s="27" t="s">
        <v>404</v>
      </c>
      <c r="M221" s="27" t="s">
        <v>405</v>
      </c>
      <c r="N221" s="27"/>
      <c r="O221" s="27" t="s">
        <v>81</v>
      </c>
      <c r="P221" s="27"/>
      <c r="Q221" s="28"/>
      <c r="R221" s="31"/>
      <c r="S221" s="31"/>
      <c r="T221" s="31"/>
      <c r="U221" s="27" t="s">
        <v>447</v>
      </c>
      <c r="V221" s="27" t="s">
        <v>406</v>
      </c>
      <c r="W221" s="27" t="s">
        <v>83</v>
      </c>
      <c r="X221" s="27" t="s">
        <v>544</v>
      </c>
      <c r="Y221" s="27"/>
      <c r="Z221" s="27" t="s">
        <v>1135</v>
      </c>
      <c r="AA221" s="27" t="s">
        <v>802</v>
      </c>
      <c r="AB221" s="27" t="s">
        <v>803</v>
      </c>
      <c r="AC221" s="27"/>
      <c r="AD221" s="27"/>
      <c r="AE221" s="27" t="s">
        <v>412</v>
      </c>
      <c r="AF221" s="28"/>
      <c r="AG221" s="28"/>
      <c r="AH221" s="28"/>
      <c r="AI221" s="28"/>
      <c r="AJ221" s="28" t="n">
        <v>0</v>
      </c>
      <c r="AK221" s="27" t="s">
        <v>435</v>
      </c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</row>
    <row r="222" customFormat="false" ht="13.8" hidden="false" customHeight="false" outlineLevel="0" collapsed="false">
      <c r="A222" s="27" t="n">
        <v>583120</v>
      </c>
      <c r="B222" s="27"/>
      <c r="C222" s="27" t="n">
        <v>0</v>
      </c>
      <c r="D222" s="28"/>
      <c r="E222" s="28"/>
      <c r="F222" s="28"/>
      <c r="G222" s="48" t="s">
        <v>1042</v>
      </c>
      <c r="H222" s="28"/>
      <c r="I222" s="28"/>
      <c r="J222" s="28"/>
      <c r="K222" s="27" t="s">
        <v>403</v>
      </c>
      <c r="L222" s="27" t="s">
        <v>404</v>
      </c>
      <c r="M222" s="27" t="s">
        <v>405</v>
      </c>
      <c r="N222" s="27"/>
      <c r="O222" s="27" t="s">
        <v>81</v>
      </c>
      <c r="P222" s="27"/>
      <c r="Q222" s="28"/>
      <c r="R222" s="31"/>
      <c r="S222" s="31"/>
      <c r="T222" s="31"/>
      <c r="U222" s="27" t="s">
        <v>447</v>
      </c>
      <c r="V222" s="27" t="s">
        <v>406</v>
      </c>
      <c r="W222" s="27" t="s">
        <v>83</v>
      </c>
      <c r="X222" s="27" t="s">
        <v>544</v>
      </c>
      <c r="Y222" s="27"/>
      <c r="Z222" s="27" t="s">
        <v>544</v>
      </c>
      <c r="AA222" s="27" t="s">
        <v>802</v>
      </c>
      <c r="AB222" s="27" t="s">
        <v>803</v>
      </c>
      <c r="AC222" s="27"/>
      <c r="AD222" s="27"/>
      <c r="AE222" s="27" t="s">
        <v>412</v>
      </c>
      <c r="AF222" s="28"/>
      <c r="AG222" s="28"/>
      <c r="AH222" s="28"/>
      <c r="AI222" s="28"/>
      <c r="AJ222" s="28" t="n">
        <v>0</v>
      </c>
      <c r="AK222" s="27" t="s">
        <v>435</v>
      </c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</row>
    <row r="223" customFormat="false" ht="13.8" hidden="false" customHeight="false" outlineLevel="0" collapsed="false">
      <c r="A223" s="27" t="n">
        <v>583121</v>
      </c>
      <c r="B223" s="27"/>
      <c r="C223" s="27" t="n">
        <v>0</v>
      </c>
      <c r="D223" s="28"/>
      <c r="E223" s="28"/>
      <c r="F223" s="28"/>
      <c r="G223" s="48" t="s">
        <v>1042</v>
      </c>
      <c r="H223" s="28"/>
      <c r="I223" s="28"/>
      <c r="J223" s="28"/>
      <c r="K223" s="27" t="s">
        <v>403</v>
      </c>
      <c r="L223" s="27" t="s">
        <v>404</v>
      </c>
      <c r="M223" s="27" t="s">
        <v>405</v>
      </c>
      <c r="N223" s="27"/>
      <c r="O223" s="27" t="s">
        <v>81</v>
      </c>
      <c r="P223" s="27"/>
      <c r="Q223" s="28"/>
      <c r="R223" s="31"/>
      <c r="S223" s="31"/>
      <c r="T223" s="31"/>
      <c r="U223" s="27" t="s">
        <v>447</v>
      </c>
      <c r="V223" s="27" t="s">
        <v>406</v>
      </c>
      <c r="W223" s="27" t="s">
        <v>83</v>
      </c>
      <c r="X223" s="27" t="s">
        <v>544</v>
      </c>
      <c r="Y223" s="27"/>
      <c r="Z223" s="27" t="s">
        <v>544</v>
      </c>
      <c r="AA223" s="27" t="s">
        <v>802</v>
      </c>
      <c r="AB223" s="27"/>
      <c r="AC223" s="27"/>
      <c r="AD223" s="27"/>
      <c r="AE223" s="27" t="s">
        <v>412</v>
      </c>
      <c r="AF223" s="28"/>
      <c r="AG223" s="28"/>
      <c r="AH223" s="28"/>
      <c r="AI223" s="28"/>
      <c r="AJ223" s="28" t="n">
        <v>0</v>
      </c>
      <c r="AK223" s="27" t="s">
        <v>435</v>
      </c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</row>
    <row r="224" customFormat="false" ht="13.8" hidden="false" customHeight="false" outlineLevel="0" collapsed="false">
      <c r="A224" s="27" t="n">
        <v>583124</v>
      </c>
      <c r="B224" s="27"/>
      <c r="C224" s="27" t="n">
        <v>0</v>
      </c>
      <c r="D224" s="28"/>
      <c r="E224" s="28"/>
      <c r="F224" s="28"/>
      <c r="G224" s="48" t="s">
        <v>1042</v>
      </c>
      <c r="H224" s="28"/>
      <c r="I224" s="28"/>
      <c r="J224" s="28"/>
      <c r="K224" s="27" t="s">
        <v>403</v>
      </c>
      <c r="L224" s="27" t="s">
        <v>404</v>
      </c>
      <c r="M224" s="27" t="s">
        <v>405</v>
      </c>
      <c r="N224" s="27"/>
      <c r="O224" s="27" t="s">
        <v>81</v>
      </c>
      <c r="P224" s="27"/>
      <c r="Q224" s="28"/>
      <c r="R224" s="31"/>
      <c r="S224" s="31"/>
      <c r="T224" s="31"/>
      <c r="U224" s="27"/>
      <c r="V224" s="27" t="s">
        <v>406</v>
      </c>
      <c r="W224" s="27" t="s">
        <v>83</v>
      </c>
      <c r="X224" s="27" t="s">
        <v>1046</v>
      </c>
      <c r="Y224" s="27" t="s">
        <v>1047</v>
      </c>
      <c r="Z224" s="27" t="s">
        <v>1136</v>
      </c>
      <c r="AA224" s="27" t="s">
        <v>1137</v>
      </c>
      <c r="AB224" s="27" t="s">
        <v>1138</v>
      </c>
      <c r="AC224" s="27"/>
      <c r="AD224" s="27"/>
      <c r="AE224" s="27" t="s">
        <v>412</v>
      </c>
      <c r="AF224" s="28"/>
      <c r="AG224" s="28"/>
      <c r="AH224" s="28"/>
      <c r="AI224" s="28"/>
      <c r="AJ224" s="28" t="n">
        <v>0</v>
      </c>
      <c r="AK224" s="27" t="s">
        <v>435</v>
      </c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</row>
    <row r="225" customFormat="false" ht="13.8" hidden="false" customHeight="false" outlineLevel="0" collapsed="false">
      <c r="A225" s="27" t="n">
        <v>583127</v>
      </c>
      <c r="B225" s="27"/>
      <c r="C225" s="27" t="n">
        <v>0</v>
      </c>
      <c r="D225" s="28"/>
      <c r="E225" s="28"/>
      <c r="F225" s="28"/>
      <c r="G225" s="48" t="s">
        <v>1042</v>
      </c>
      <c r="H225" s="28"/>
      <c r="I225" s="28"/>
      <c r="J225" s="28"/>
      <c r="K225" s="27" t="s">
        <v>403</v>
      </c>
      <c r="L225" s="27" t="s">
        <v>404</v>
      </c>
      <c r="M225" s="27" t="s">
        <v>405</v>
      </c>
      <c r="N225" s="27"/>
      <c r="O225" s="27" t="s">
        <v>81</v>
      </c>
      <c r="P225" s="27"/>
      <c r="Q225" s="28"/>
      <c r="R225" s="31"/>
      <c r="S225" s="31"/>
      <c r="T225" s="31"/>
      <c r="U225" s="27" t="s">
        <v>236</v>
      </c>
      <c r="V225" s="27" t="s">
        <v>406</v>
      </c>
      <c r="W225" s="27" t="s">
        <v>1139</v>
      </c>
      <c r="X225" s="27" t="s">
        <v>1140</v>
      </c>
      <c r="Y225" s="27" t="s">
        <v>1141</v>
      </c>
      <c r="Z225" s="27" t="s">
        <v>1142</v>
      </c>
      <c r="AA225" s="27" t="s">
        <v>1142</v>
      </c>
      <c r="AB225" s="27"/>
      <c r="AC225" s="27"/>
      <c r="AD225" s="27"/>
      <c r="AE225" s="27" t="s">
        <v>412</v>
      </c>
      <c r="AF225" s="28"/>
      <c r="AG225" s="28"/>
      <c r="AH225" s="28"/>
      <c r="AI225" s="28"/>
      <c r="AJ225" s="28" t="n">
        <v>0</v>
      </c>
      <c r="AK225" s="27" t="s">
        <v>435</v>
      </c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</row>
    <row r="226" customFormat="false" ht="13.8" hidden="false" customHeight="false" outlineLevel="0" collapsed="false">
      <c r="A226" s="27" t="n">
        <v>583129</v>
      </c>
      <c r="B226" s="27"/>
      <c r="C226" s="27" t="n">
        <v>0</v>
      </c>
      <c r="D226" s="28"/>
      <c r="E226" s="28"/>
      <c r="F226" s="28"/>
      <c r="G226" s="48" t="s">
        <v>1042</v>
      </c>
      <c r="H226" s="28"/>
      <c r="I226" s="28"/>
      <c r="J226" s="28"/>
      <c r="K226" s="27" t="s">
        <v>403</v>
      </c>
      <c r="L226" s="27" t="s">
        <v>404</v>
      </c>
      <c r="M226" s="27" t="s">
        <v>405</v>
      </c>
      <c r="N226" s="27"/>
      <c r="O226" s="27" t="s">
        <v>81</v>
      </c>
      <c r="P226" s="27"/>
      <c r="Q226" s="28"/>
      <c r="R226" s="31" t="n">
        <v>1921</v>
      </c>
      <c r="S226" s="31" t="n">
        <v>7</v>
      </c>
      <c r="T226" s="31" t="n">
        <v>9</v>
      </c>
      <c r="U226" s="27" t="s">
        <v>236</v>
      </c>
      <c r="V226" s="27" t="s">
        <v>406</v>
      </c>
      <c r="W226" s="27" t="s">
        <v>1143</v>
      </c>
      <c r="X226" s="27" t="s">
        <v>1144</v>
      </c>
      <c r="Y226" s="27"/>
      <c r="Z226" s="27" t="s">
        <v>1145</v>
      </c>
      <c r="AA226" s="27" t="s">
        <v>1146</v>
      </c>
      <c r="AB226" s="27" t="s">
        <v>1147</v>
      </c>
      <c r="AC226" s="27"/>
      <c r="AD226" s="27"/>
      <c r="AE226" s="27" t="s">
        <v>412</v>
      </c>
      <c r="AF226" s="28"/>
      <c r="AG226" s="28"/>
      <c r="AH226" s="28"/>
      <c r="AI226" s="28"/>
      <c r="AJ226" s="28" t="n">
        <v>0</v>
      </c>
      <c r="AK226" s="27" t="s">
        <v>435</v>
      </c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</row>
    <row r="227" customFormat="false" ht="13.8" hidden="false" customHeight="false" outlineLevel="0" collapsed="false">
      <c r="A227" s="27" t="n">
        <v>583131</v>
      </c>
      <c r="B227" s="27"/>
      <c r="C227" s="27" t="n">
        <v>0</v>
      </c>
      <c r="D227" s="28"/>
      <c r="E227" s="28"/>
      <c r="F227" s="28"/>
      <c r="G227" s="48" t="s">
        <v>1042</v>
      </c>
      <c r="H227" s="28"/>
      <c r="I227" s="28"/>
      <c r="J227" s="28"/>
      <c r="K227" s="27" t="s">
        <v>403</v>
      </c>
      <c r="L227" s="27" t="s">
        <v>404</v>
      </c>
      <c r="M227" s="27" t="s">
        <v>405</v>
      </c>
      <c r="N227" s="27"/>
      <c r="O227" s="27" t="s">
        <v>81</v>
      </c>
      <c r="P227" s="27"/>
      <c r="Q227" s="28"/>
      <c r="R227" s="31"/>
      <c r="S227" s="31"/>
      <c r="T227" s="31"/>
      <c r="U227" s="27" t="s">
        <v>447</v>
      </c>
      <c r="V227" s="27" t="s">
        <v>406</v>
      </c>
      <c r="W227" s="27"/>
      <c r="X227" s="27"/>
      <c r="Y227" s="27"/>
      <c r="Z227" s="27" t="s">
        <v>1148</v>
      </c>
      <c r="AA227" s="27" t="s">
        <v>1149</v>
      </c>
      <c r="AB227" s="27" t="s">
        <v>1150</v>
      </c>
      <c r="AC227" s="27"/>
      <c r="AD227" s="27"/>
      <c r="AE227" s="27" t="s">
        <v>412</v>
      </c>
      <c r="AF227" s="28"/>
      <c r="AG227" s="28"/>
      <c r="AH227" s="28"/>
      <c r="AI227" s="28"/>
      <c r="AJ227" s="28" t="n">
        <v>0</v>
      </c>
      <c r="AK227" s="27" t="s">
        <v>435</v>
      </c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</row>
    <row r="228" customFormat="false" ht="13.8" hidden="false" customHeight="false" outlineLevel="0" collapsed="false">
      <c r="A228" s="27" t="n">
        <v>583576</v>
      </c>
      <c r="B228" s="27"/>
      <c r="C228" s="27" t="n">
        <v>0</v>
      </c>
      <c r="D228" s="28"/>
      <c r="E228" s="28"/>
      <c r="F228" s="28"/>
      <c r="G228" s="48" t="s">
        <v>1042</v>
      </c>
      <c r="H228" s="28"/>
      <c r="I228" s="28"/>
      <c r="J228" s="28"/>
      <c r="K228" s="27" t="s">
        <v>403</v>
      </c>
      <c r="L228" s="27" t="s">
        <v>404</v>
      </c>
      <c r="M228" s="27" t="s">
        <v>405</v>
      </c>
      <c r="N228" s="27"/>
      <c r="O228" s="27" t="s">
        <v>81</v>
      </c>
      <c r="P228" s="27"/>
      <c r="Q228" s="28"/>
      <c r="R228" s="31" t="n">
        <v>1989</v>
      </c>
      <c r="S228" s="31"/>
      <c r="T228" s="31"/>
      <c r="U228" s="27" t="s">
        <v>447</v>
      </c>
      <c r="V228" s="27" t="s">
        <v>438</v>
      </c>
      <c r="W228" s="27" t="s">
        <v>83</v>
      </c>
      <c r="X228" s="27" t="s">
        <v>1046</v>
      </c>
      <c r="Y228" s="27"/>
      <c r="Z228" s="27" t="s">
        <v>1047</v>
      </c>
      <c r="AA228" s="27" t="s">
        <v>1151</v>
      </c>
      <c r="AB228" s="27"/>
      <c r="AC228" s="27"/>
      <c r="AD228" s="27"/>
      <c r="AE228" s="27" t="s">
        <v>412</v>
      </c>
      <c r="AF228" s="28"/>
      <c r="AG228" s="28"/>
      <c r="AH228" s="28"/>
      <c r="AI228" s="28"/>
      <c r="AJ228" s="28" t="n">
        <v>0</v>
      </c>
      <c r="AK228" s="27" t="s">
        <v>435</v>
      </c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</row>
    <row r="229" customFormat="false" ht="13.8" hidden="false" customHeight="false" outlineLevel="0" collapsed="false">
      <c r="A229" s="27" t="n">
        <v>585243</v>
      </c>
      <c r="B229" s="27"/>
      <c r="C229" s="27" t="n">
        <v>0</v>
      </c>
      <c r="D229" s="28"/>
      <c r="E229" s="28"/>
      <c r="F229" s="28"/>
      <c r="G229" s="48" t="s">
        <v>1042</v>
      </c>
      <c r="H229" s="28"/>
      <c r="I229" s="28"/>
      <c r="J229" s="28"/>
      <c r="K229" s="27" t="s">
        <v>403</v>
      </c>
      <c r="L229" s="27" t="s">
        <v>404</v>
      </c>
      <c r="M229" s="27" t="s">
        <v>405</v>
      </c>
      <c r="N229" s="27"/>
      <c r="O229" s="27" t="s">
        <v>81</v>
      </c>
      <c r="P229" s="27"/>
      <c r="Q229" s="28"/>
      <c r="R229" s="31"/>
      <c r="S229" s="31"/>
      <c r="T229" s="31"/>
      <c r="U229" s="27" t="s">
        <v>447</v>
      </c>
      <c r="V229" s="27" t="s">
        <v>406</v>
      </c>
      <c r="W229" s="27" t="s">
        <v>83</v>
      </c>
      <c r="X229" s="27" t="s">
        <v>1046</v>
      </c>
      <c r="Y229" s="27"/>
      <c r="Z229" s="27" t="s">
        <v>1047</v>
      </c>
      <c r="AA229" s="27"/>
      <c r="AB229" s="27" t="s">
        <v>630</v>
      </c>
      <c r="AC229" s="27"/>
      <c r="AD229" s="27"/>
      <c r="AE229" s="27" t="s">
        <v>412</v>
      </c>
      <c r="AF229" s="28"/>
      <c r="AG229" s="28"/>
      <c r="AH229" s="28"/>
      <c r="AI229" s="28"/>
      <c r="AJ229" s="28" t="n">
        <v>0</v>
      </c>
      <c r="AK229" s="27" t="s">
        <v>435</v>
      </c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</row>
    <row r="230" customFormat="false" ht="13.8" hidden="false" customHeight="false" outlineLevel="0" collapsed="false">
      <c r="A230" s="27" t="n">
        <v>585449</v>
      </c>
      <c r="B230" s="27"/>
      <c r="C230" s="27" t="n">
        <v>0</v>
      </c>
      <c r="D230" s="28"/>
      <c r="E230" s="28"/>
      <c r="F230" s="28"/>
      <c r="G230" s="48" t="s">
        <v>1042</v>
      </c>
      <c r="H230" s="28"/>
      <c r="I230" s="28"/>
      <c r="J230" s="28"/>
      <c r="K230" s="27" t="s">
        <v>403</v>
      </c>
      <c r="L230" s="27" t="s">
        <v>404</v>
      </c>
      <c r="M230" s="27" t="s">
        <v>405</v>
      </c>
      <c r="N230" s="27"/>
      <c r="O230" s="27" t="s">
        <v>81</v>
      </c>
      <c r="P230" s="27"/>
      <c r="Q230" s="28"/>
      <c r="R230" s="31"/>
      <c r="S230" s="31"/>
      <c r="T230" s="31"/>
      <c r="U230" s="27"/>
      <c r="V230" s="27" t="s">
        <v>438</v>
      </c>
      <c r="W230" s="27"/>
      <c r="X230" s="27"/>
      <c r="Y230" s="27"/>
      <c r="Z230" s="27" t="s">
        <v>770</v>
      </c>
      <c r="AA230" s="27" t="s">
        <v>1152</v>
      </c>
      <c r="AB230" s="27"/>
      <c r="AC230" s="27"/>
      <c r="AD230" s="27"/>
      <c r="AE230" s="27" t="s">
        <v>412</v>
      </c>
      <c r="AF230" s="28"/>
      <c r="AG230" s="28"/>
      <c r="AH230" s="28"/>
      <c r="AI230" s="28"/>
      <c r="AJ230" s="28" t="n">
        <v>0</v>
      </c>
      <c r="AK230" s="27" t="s">
        <v>435</v>
      </c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</row>
    <row r="231" customFormat="false" ht="13.8" hidden="false" customHeight="false" outlineLevel="0" collapsed="false">
      <c r="A231" s="27" t="n">
        <v>585456</v>
      </c>
      <c r="B231" s="27"/>
      <c r="C231" s="27" t="n">
        <v>0</v>
      </c>
      <c r="D231" s="28"/>
      <c r="E231" s="28"/>
      <c r="F231" s="28"/>
      <c r="G231" s="48" t="s">
        <v>1042</v>
      </c>
      <c r="H231" s="28"/>
      <c r="I231" s="28"/>
      <c r="J231" s="28"/>
      <c r="K231" s="27" t="s">
        <v>403</v>
      </c>
      <c r="L231" s="27" t="s">
        <v>404</v>
      </c>
      <c r="M231" s="27" t="s">
        <v>405</v>
      </c>
      <c r="N231" s="27"/>
      <c r="O231" s="27" t="s">
        <v>81</v>
      </c>
      <c r="P231" s="27"/>
      <c r="Q231" s="28"/>
      <c r="R231" s="31" t="n">
        <v>1964</v>
      </c>
      <c r="S231" s="31" t="n">
        <v>9</v>
      </c>
      <c r="T231" s="31" t="n">
        <v>8</v>
      </c>
      <c r="U231" s="27" t="s">
        <v>82</v>
      </c>
      <c r="V231" s="27" t="s">
        <v>438</v>
      </c>
      <c r="W231" s="27" t="s">
        <v>83</v>
      </c>
      <c r="X231" s="27" t="s">
        <v>482</v>
      </c>
      <c r="Y231" s="27"/>
      <c r="Z231" s="27" t="s">
        <v>1153</v>
      </c>
      <c r="AA231" s="27" t="s">
        <v>1154</v>
      </c>
      <c r="AB231" s="27" t="s">
        <v>492</v>
      </c>
      <c r="AC231" s="27"/>
      <c r="AD231" s="27"/>
      <c r="AE231" s="27" t="s">
        <v>467</v>
      </c>
      <c r="AF231" s="28"/>
      <c r="AG231" s="28"/>
      <c r="AH231" s="28"/>
      <c r="AI231" s="28"/>
      <c r="AJ231" s="28" t="n">
        <v>0</v>
      </c>
      <c r="AK231" s="27" t="s">
        <v>435</v>
      </c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</row>
    <row r="232" customFormat="false" ht="13.8" hidden="false" customHeight="false" outlineLevel="0" collapsed="false">
      <c r="A232" s="27" t="n">
        <v>585734</v>
      </c>
      <c r="B232" s="27"/>
      <c r="C232" s="27" t="n">
        <v>0</v>
      </c>
      <c r="D232" s="28"/>
      <c r="E232" s="28"/>
      <c r="F232" s="28"/>
      <c r="G232" s="48" t="s">
        <v>1042</v>
      </c>
      <c r="H232" s="28"/>
      <c r="I232" s="28"/>
      <c r="J232" s="28"/>
      <c r="K232" s="27" t="s">
        <v>403</v>
      </c>
      <c r="L232" s="27" t="s">
        <v>404</v>
      </c>
      <c r="M232" s="27" t="s">
        <v>405</v>
      </c>
      <c r="N232" s="27"/>
      <c r="O232" s="27" t="s">
        <v>81</v>
      </c>
      <c r="P232" s="27"/>
      <c r="Q232" s="28"/>
      <c r="R232" s="31"/>
      <c r="S232" s="31"/>
      <c r="T232" s="31"/>
      <c r="U232" s="27"/>
      <c r="V232" s="27" t="s">
        <v>438</v>
      </c>
      <c r="W232" s="27" t="s">
        <v>83</v>
      </c>
      <c r="X232" s="27" t="s">
        <v>1046</v>
      </c>
      <c r="Y232" s="27"/>
      <c r="Z232" s="27" t="s">
        <v>1047</v>
      </c>
      <c r="AA232" s="27" t="s">
        <v>1047</v>
      </c>
      <c r="AB232" s="27"/>
      <c r="AC232" s="27"/>
      <c r="AD232" s="27"/>
      <c r="AE232" s="27" t="s">
        <v>412</v>
      </c>
      <c r="AF232" s="28"/>
      <c r="AG232" s="28"/>
      <c r="AH232" s="28"/>
      <c r="AI232" s="28"/>
      <c r="AJ232" s="28" t="n">
        <v>0</v>
      </c>
      <c r="AK232" s="27" t="s">
        <v>435</v>
      </c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</row>
    <row r="233" customFormat="false" ht="13.8" hidden="false" customHeight="false" outlineLevel="0" collapsed="false">
      <c r="A233" s="27" t="n">
        <v>585908</v>
      </c>
      <c r="B233" s="27"/>
      <c r="C233" s="27" t="n">
        <v>0</v>
      </c>
      <c r="D233" s="28"/>
      <c r="E233" s="28"/>
      <c r="F233" s="28"/>
      <c r="G233" s="48" t="s">
        <v>1042</v>
      </c>
      <c r="H233" s="28"/>
      <c r="I233" s="28"/>
      <c r="J233" s="28"/>
      <c r="K233" s="27" t="s">
        <v>403</v>
      </c>
      <c r="L233" s="27" t="s">
        <v>404</v>
      </c>
      <c r="M233" s="27" t="s">
        <v>405</v>
      </c>
      <c r="N233" s="27"/>
      <c r="O233" s="27" t="s">
        <v>81</v>
      </c>
      <c r="P233" s="27"/>
      <c r="Q233" s="28"/>
      <c r="R233" s="31" t="n">
        <v>1929</v>
      </c>
      <c r="S233" s="31"/>
      <c r="T233" s="31"/>
      <c r="U233" s="27"/>
      <c r="V233" s="27" t="s">
        <v>406</v>
      </c>
      <c r="W233" s="27" t="s">
        <v>407</v>
      </c>
      <c r="X233" s="27"/>
      <c r="Y233" s="27"/>
      <c r="Z233" s="27" t="s">
        <v>439</v>
      </c>
      <c r="AA233" s="27" t="s">
        <v>408</v>
      </c>
      <c r="AB233" s="27" t="s">
        <v>411</v>
      </c>
      <c r="AC233" s="27"/>
      <c r="AD233" s="27"/>
      <c r="AE233" s="27" t="s">
        <v>412</v>
      </c>
      <c r="AF233" s="28"/>
      <c r="AG233" s="28"/>
      <c r="AH233" s="28"/>
      <c r="AI233" s="28"/>
      <c r="AJ233" s="28" t="n">
        <v>0</v>
      </c>
      <c r="AK233" s="27" t="s">
        <v>435</v>
      </c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</row>
    <row r="234" customFormat="false" ht="13.8" hidden="false" customHeight="false" outlineLevel="0" collapsed="false">
      <c r="A234" s="27" t="n">
        <v>587468</v>
      </c>
      <c r="B234" s="27"/>
      <c r="C234" s="27" t="n">
        <v>0</v>
      </c>
      <c r="D234" s="28"/>
      <c r="E234" s="28"/>
      <c r="F234" s="28"/>
      <c r="G234" s="48" t="s">
        <v>1042</v>
      </c>
      <c r="H234" s="28"/>
      <c r="I234" s="28"/>
      <c r="J234" s="28"/>
      <c r="K234" s="27" t="s">
        <v>403</v>
      </c>
      <c r="L234" s="27" t="s">
        <v>404</v>
      </c>
      <c r="M234" s="27" t="s">
        <v>405</v>
      </c>
      <c r="N234" s="27"/>
      <c r="O234" s="27" t="s">
        <v>81</v>
      </c>
      <c r="P234" s="27"/>
      <c r="Q234" s="28"/>
      <c r="R234" s="31" t="n">
        <v>1965</v>
      </c>
      <c r="S234" s="31" t="n">
        <v>10</v>
      </c>
      <c r="T234" s="31" t="n">
        <v>13</v>
      </c>
      <c r="U234" s="27" t="s">
        <v>82</v>
      </c>
      <c r="V234" s="27" t="s">
        <v>438</v>
      </c>
      <c r="W234" s="27" t="s">
        <v>83</v>
      </c>
      <c r="X234" s="27" t="s">
        <v>456</v>
      </c>
      <c r="Y234" s="27"/>
      <c r="Z234" s="27" t="s">
        <v>1074</v>
      </c>
      <c r="AA234" s="27" t="s">
        <v>1155</v>
      </c>
      <c r="AB234" s="27"/>
      <c r="AC234" s="27"/>
      <c r="AD234" s="27"/>
      <c r="AE234" s="27" t="s">
        <v>467</v>
      </c>
      <c r="AF234" s="28"/>
      <c r="AG234" s="28"/>
      <c r="AH234" s="28"/>
      <c r="AI234" s="28"/>
      <c r="AJ234" s="28" t="n">
        <v>0</v>
      </c>
      <c r="AK234" s="27" t="s">
        <v>435</v>
      </c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</row>
    <row r="235" customFormat="false" ht="13.8" hidden="false" customHeight="false" outlineLevel="0" collapsed="false">
      <c r="A235" s="27" t="n">
        <v>587469</v>
      </c>
      <c r="B235" s="27"/>
      <c r="C235" s="27" t="n">
        <v>0</v>
      </c>
      <c r="D235" s="28"/>
      <c r="E235" s="28"/>
      <c r="F235" s="28"/>
      <c r="G235" s="48" t="s">
        <v>1042</v>
      </c>
      <c r="H235" s="28"/>
      <c r="I235" s="28"/>
      <c r="J235" s="28"/>
      <c r="K235" s="27" t="s">
        <v>403</v>
      </c>
      <c r="L235" s="27" t="s">
        <v>404</v>
      </c>
      <c r="M235" s="27" t="s">
        <v>405</v>
      </c>
      <c r="N235" s="27"/>
      <c r="O235" s="27" t="s">
        <v>81</v>
      </c>
      <c r="P235" s="27"/>
      <c r="Q235" s="28"/>
      <c r="R235" s="31" t="n">
        <v>1965</v>
      </c>
      <c r="S235" s="31" t="n">
        <v>10</v>
      </c>
      <c r="T235" s="31" t="n">
        <v>10</v>
      </c>
      <c r="U235" s="27" t="s">
        <v>236</v>
      </c>
      <c r="V235" s="27" t="s">
        <v>406</v>
      </c>
      <c r="W235" s="27" t="s">
        <v>83</v>
      </c>
      <c r="X235" s="27" t="s">
        <v>659</v>
      </c>
      <c r="Y235" s="27"/>
      <c r="Z235" s="27" t="s">
        <v>1156</v>
      </c>
      <c r="AA235" s="27"/>
      <c r="AB235" s="27" t="s">
        <v>1157</v>
      </c>
      <c r="AC235" s="27"/>
      <c r="AD235" s="27"/>
      <c r="AE235" s="27" t="s">
        <v>467</v>
      </c>
      <c r="AF235" s="28"/>
      <c r="AG235" s="28"/>
      <c r="AH235" s="28"/>
      <c r="AI235" s="28"/>
      <c r="AJ235" s="28" t="n">
        <v>0</v>
      </c>
      <c r="AK235" s="27" t="s">
        <v>435</v>
      </c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</row>
    <row r="236" customFormat="false" ht="13.8" hidden="false" customHeight="false" outlineLevel="0" collapsed="false">
      <c r="A236" s="27" t="n">
        <v>588380</v>
      </c>
      <c r="B236" s="27"/>
      <c r="C236" s="27" t="n">
        <v>0</v>
      </c>
      <c r="D236" s="28"/>
      <c r="E236" s="28"/>
      <c r="F236" s="28"/>
      <c r="G236" s="48" t="s">
        <v>1042</v>
      </c>
      <c r="H236" s="28"/>
      <c r="I236" s="28"/>
      <c r="J236" s="28"/>
      <c r="K236" s="27" t="s">
        <v>403</v>
      </c>
      <c r="L236" s="27" t="s">
        <v>404</v>
      </c>
      <c r="M236" s="27" t="s">
        <v>405</v>
      </c>
      <c r="N236" s="27"/>
      <c r="O236" s="27" t="s">
        <v>81</v>
      </c>
      <c r="P236" s="27"/>
      <c r="Q236" s="28"/>
      <c r="R236" s="31" t="n">
        <v>1921</v>
      </c>
      <c r="S236" s="31" t="n">
        <v>10</v>
      </c>
      <c r="T236" s="31" t="n">
        <v>3</v>
      </c>
      <c r="U236" s="27" t="s">
        <v>236</v>
      </c>
      <c r="V236" s="27" t="s">
        <v>438</v>
      </c>
      <c r="W236" s="27" t="s">
        <v>407</v>
      </c>
      <c r="X236" s="27" t="s">
        <v>408</v>
      </c>
      <c r="Y236" s="27"/>
      <c r="Z236" s="27" t="s">
        <v>1158</v>
      </c>
      <c r="AA236" s="27" t="s">
        <v>1159</v>
      </c>
      <c r="AB236" s="27" t="s">
        <v>411</v>
      </c>
      <c r="AC236" s="27"/>
      <c r="AD236" s="27"/>
      <c r="AE236" s="27" t="s">
        <v>412</v>
      </c>
      <c r="AF236" s="28"/>
      <c r="AG236" s="28"/>
      <c r="AH236" s="28"/>
      <c r="AI236" s="28"/>
      <c r="AJ236" s="28" t="n">
        <v>0</v>
      </c>
      <c r="AK236" s="27" t="s">
        <v>435</v>
      </c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</row>
    <row r="237" customFormat="false" ht="13.8" hidden="false" customHeight="false" outlineLevel="0" collapsed="false">
      <c r="A237" s="27" t="n">
        <v>589234</v>
      </c>
      <c r="B237" s="27"/>
      <c r="C237" s="27" t="n">
        <v>0</v>
      </c>
      <c r="D237" s="28"/>
      <c r="E237" s="28"/>
      <c r="F237" s="28"/>
      <c r="G237" s="48" t="s">
        <v>1042</v>
      </c>
      <c r="H237" s="28"/>
      <c r="I237" s="28"/>
      <c r="J237" s="28"/>
      <c r="K237" s="27" t="s">
        <v>403</v>
      </c>
      <c r="L237" s="27" t="s">
        <v>404</v>
      </c>
      <c r="M237" s="27" t="s">
        <v>405</v>
      </c>
      <c r="N237" s="27"/>
      <c r="O237" s="27" t="s">
        <v>81</v>
      </c>
      <c r="P237" s="27"/>
      <c r="Q237" s="28"/>
      <c r="R237" s="31" t="n">
        <v>1893</v>
      </c>
      <c r="S237" s="31" t="n">
        <v>8</v>
      </c>
      <c r="T237" s="31" t="n">
        <v>17</v>
      </c>
      <c r="U237" s="27" t="s">
        <v>236</v>
      </c>
      <c r="V237" s="27" t="s">
        <v>438</v>
      </c>
      <c r="W237" s="27"/>
      <c r="X237" s="27"/>
      <c r="Y237" s="27"/>
      <c r="Z237" s="27" t="s">
        <v>808</v>
      </c>
      <c r="AA237" s="27" t="s">
        <v>1160</v>
      </c>
      <c r="AB237" s="27"/>
      <c r="AC237" s="27"/>
      <c r="AD237" s="27"/>
      <c r="AE237" s="27" t="s">
        <v>467</v>
      </c>
      <c r="AF237" s="28"/>
      <c r="AG237" s="28"/>
      <c r="AH237" s="28"/>
      <c r="AI237" s="28"/>
      <c r="AJ237" s="28" t="n">
        <v>0</v>
      </c>
      <c r="AK237" s="27" t="s">
        <v>435</v>
      </c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</row>
    <row r="238" customFormat="false" ht="13.8" hidden="false" customHeight="false" outlineLevel="0" collapsed="false">
      <c r="A238" s="27" t="n">
        <v>589243</v>
      </c>
      <c r="B238" s="27"/>
      <c r="C238" s="27" t="n">
        <v>0</v>
      </c>
      <c r="D238" s="28"/>
      <c r="E238" s="28"/>
      <c r="F238" s="28"/>
      <c r="G238" s="48" t="s">
        <v>1042</v>
      </c>
      <c r="H238" s="28"/>
      <c r="I238" s="28"/>
      <c r="J238" s="28"/>
      <c r="K238" s="27" t="s">
        <v>403</v>
      </c>
      <c r="L238" s="27" t="s">
        <v>404</v>
      </c>
      <c r="M238" s="27" t="s">
        <v>405</v>
      </c>
      <c r="N238" s="27"/>
      <c r="O238" s="27" t="s">
        <v>81</v>
      </c>
      <c r="P238" s="27"/>
      <c r="Q238" s="28"/>
      <c r="R238" s="31" t="n">
        <v>1914</v>
      </c>
      <c r="S238" s="31"/>
      <c r="T238" s="31"/>
      <c r="U238" s="27" t="s">
        <v>236</v>
      </c>
      <c r="V238" s="27" t="s">
        <v>406</v>
      </c>
      <c r="W238" s="27"/>
      <c r="X238" s="27"/>
      <c r="Y238" s="27"/>
      <c r="Z238" s="27" t="s">
        <v>808</v>
      </c>
      <c r="AA238" s="27" t="s">
        <v>1161</v>
      </c>
      <c r="AB238" s="27"/>
      <c r="AC238" s="27"/>
      <c r="AD238" s="27"/>
      <c r="AE238" s="27" t="s">
        <v>412</v>
      </c>
      <c r="AF238" s="28"/>
      <c r="AG238" s="28"/>
      <c r="AH238" s="28"/>
      <c r="AI238" s="28"/>
      <c r="AJ238" s="28" t="n">
        <v>0</v>
      </c>
      <c r="AK238" s="27" t="s">
        <v>435</v>
      </c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</row>
    <row r="239" customFormat="false" ht="13.8" hidden="false" customHeight="false" outlineLevel="0" collapsed="false">
      <c r="A239" s="27" t="n">
        <v>589802</v>
      </c>
      <c r="B239" s="27"/>
      <c r="C239" s="27" t="n">
        <v>0</v>
      </c>
      <c r="D239" s="28"/>
      <c r="E239" s="28"/>
      <c r="F239" s="28"/>
      <c r="G239" s="48" t="s">
        <v>1042</v>
      </c>
      <c r="H239" s="28"/>
      <c r="I239" s="28"/>
      <c r="J239" s="28"/>
      <c r="K239" s="27" t="s">
        <v>403</v>
      </c>
      <c r="L239" s="27" t="s">
        <v>404</v>
      </c>
      <c r="M239" s="27" t="s">
        <v>405</v>
      </c>
      <c r="N239" s="27"/>
      <c r="O239" s="27" t="s">
        <v>81</v>
      </c>
      <c r="P239" s="27"/>
      <c r="Q239" s="28"/>
      <c r="R239" s="31" t="n">
        <v>1956</v>
      </c>
      <c r="S239" s="31" t="n">
        <v>5</v>
      </c>
      <c r="T239" s="31" t="n">
        <v>16</v>
      </c>
      <c r="U239" s="27" t="s">
        <v>82</v>
      </c>
      <c r="V239" s="27" t="s">
        <v>406</v>
      </c>
      <c r="W239" s="27" t="s">
        <v>83</v>
      </c>
      <c r="X239" s="27" t="s">
        <v>1162</v>
      </c>
      <c r="Y239" s="27"/>
      <c r="Z239" s="27" t="s">
        <v>1163</v>
      </c>
      <c r="AA239" s="27"/>
      <c r="AB239" s="27" t="s">
        <v>310</v>
      </c>
      <c r="AC239" s="27"/>
      <c r="AD239" s="27"/>
      <c r="AE239" s="27" t="s">
        <v>412</v>
      </c>
      <c r="AF239" s="28"/>
      <c r="AG239" s="28"/>
      <c r="AH239" s="28"/>
      <c r="AI239" s="28"/>
      <c r="AJ239" s="28" t="n">
        <v>0</v>
      </c>
      <c r="AK239" s="27" t="s">
        <v>435</v>
      </c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</row>
    <row r="240" customFormat="false" ht="13.8" hidden="false" customHeight="false" outlineLevel="0" collapsed="false">
      <c r="A240" s="27" t="n">
        <v>589829</v>
      </c>
      <c r="B240" s="27"/>
      <c r="C240" s="27" t="n">
        <v>0</v>
      </c>
      <c r="D240" s="28"/>
      <c r="E240" s="28"/>
      <c r="F240" s="28"/>
      <c r="G240" s="48" t="s">
        <v>1042</v>
      </c>
      <c r="H240" s="28"/>
      <c r="I240" s="28"/>
      <c r="J240" s="28"/>
      <c r="K240" s="27" t="s">
        <v>403</v>
      </c>
      <c r="L240" s="27" t="s">
        <v>404</v>
      </c>
      <c r="M240" s="27" t="s">
        <v>405</v>
      </c>
      <c r="N240" s="27"/>
      <c r="O240" s="27" t="s">
        <v>81</v>
      </c>
      <c r="P240" s="27"/>
      <c r="Q240" s="28"/>
      <c r="R240" s="31" t="n">
        <v>1959</v>
      </c>
      <c r="S240" s="31" t="n">
        <v>11</v>
      </c>
      <c r="T240" s="31" t="n">
        <v>10</v>
      </c>
      <c r="U240" s="27" t="s">
        <v>236</v>
      </c>
      <c r="V240" s="27" t="s">
        <v>438</v>
      </c>
      <c r="W240" s="27" t="s">
        <v>83</v>
      </c>
      <c r="X240" s="27" t="s">
        <v>1162</v>
      </c>
      <c r="Y240" s="27"/>
      <c r="Z240" s="27" t="s">
        <v>1163</v>
      </c>
      <c r="AA240" s="27"/>
      <c r="AB240" s="27" t="s">
        <v>310</v>
      </c>
      <c r="AC240" s="27"/>
      <c r="AD240" s="27"/>
      <c r="AE240" s="27" t="s">
        <v>412</v>
      </c>
      <c r="AF240" s="28"/>
      <c r="AG240" s="28"/>
      <c r="AH240" s="28"/>
      <c r="AI240" s="28"/>
      <c r="AJ240" s="28" t="n">
        <v>0</v>
      </c>
      <c r="AK240" s="27" t="s">
        <v>435</v>
      </c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</row>
    <row r="241" customFormat="false" ht="13.8" hidden="false" customHeight="false" outlineLevel="0" collapsed="false">
      <c r="A241" s="27" t="n">
        <v>595124</v>
      </c>
      <c r="B241" s="27"/>
      <c r="C241" s="27" t="n">
        <v>0</v>
      </c>
      <c r="D241" s="28"/>
      <c r="E241" s="28"/>
      <c r="F241" s="28"/>
      <c r="G241" s="48" t="s">
        <v>1042</v>
      </c>
      <c r="H241" s="28"/>
      <c r="I241" s="28"/>
      <c r="J241" s="28"/>
      <c r="K241" s="27" t="s">
        <v>403</v>
      </c>
      <c r="L241" s="27" t="s">
        <v>404</v>
      </c>
      <c r="M241" s="27" t="s">
        <v>405</v>
      </c>
      <c r="N241" s="27"/>
      <c r="O241" s="27" t="s">
        <v>81</v>
      </c>
      <c r="P241" s="27"/>
      <c r="Q241" s="28"/>
      <c r="R241" s="31" t="n">
        <v>1847</v>
      </c>
      <c r="S241" s="31" t="n">
        <v>10</v>
      </c>
      <c r="T241" s="31" t="n">
        <v>21</v>
      </c>
      <c r="U241" s="27" t="s">
        <v>236</v>
      </c>
      <c r="V241" s="27" t="s">
        <v>406</v>
      </c>
      <c r="W241" s="27" t="s">
        <v>83</v>
      </c>
      <c r="X241" s="27" t="s">
        <v>544</v>
      </c>
      <c r="Y241" s="27"/>
      <c r="Z241" s="27" t="s">
        <v>1164</v>
      </c>
      <c r="AA241" s="27" t="s">
        <v>1165</v>
      </c>
      <c r="AB241" s="27" t="s">
        <v>1166</v>
      </c>
      <c r="AC241" s="27"/>
      <c r="AD241" s="27"/>
      <c r="AE241" s="27" t="s">
        <v>621</v>
      </c>
      <c r="AF241" s="28"/>
      <c r="AG241" s="28"/>
      <c r="AH241" s="28"/>
      <c r="AI241" s="28"/>
      <c r="AJ241" s="28" t="n">
        <v>0</v>
      </c>
      <c r="AK241" s="27" t="s">
        <v>435</v>
      </c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</row>
    <row r="242" customFormat="false" ht="13.8" hidden="false" customHeight="false" outlineLevel="0" collapsed="false">
      <c r="A242" s="27" t="n">
        <v>599573</v>
      </c>
      <c r="B242" s="27"/>
      <c r="C242" s="27" t="n">
        <v>0</v>
      </c>
      <c r="D242" s="28"/>
      <c r="E242" s="28"/>
      <c r="F242" s="28"/>
      <c r="G242" s="48" t="s">
        <v>1042</v>
      </c>
      <c r="H242" s="28"/>
      <c r="I242" s="28"/>
      <c r="J242" s="28"/>
      <c r="K242" s="27" t="s">
        <v>403</v>
      </c>
      <c r="L242" s="27" t="s">
        <v>404</v>
      </c>
      <c r="M242" s="27" t="s">
        <v>405</v>
      </c>
      <c r="N242" s="27"/>
      <c r="O242" s="27" t="s">
        <v>81</v>
      </c>
      <c r="P242" s="27"/>
      <c r="Q242" s="28"/>
      <c r="R242" s="31" t="n">
        <v>1911</v>
      </c>
      <c r="S242" s="31" t="n">
        <v>11</v>
      </c>
      <c r="T242" s="31" t="n">
        <v>28</v>
      </c>
      <c r="U242" s="27" t="s">
        <v>447</v>
      </c>
      <c r="V242" s="27" t="s">
        <v>406</v>
      </c>
      <c r="W242" s="27"/>
      <c r="X242" s="27"/>
      <c r="Y242" s="27"/>
      <c r="Z242" s="27" t="s">
        <v>770</v>
      </c>
      <c r="AA242" s="27"/>
      <c r="AB242" s="27" t="s">
        <v>310</v>
      </c>
      <c r="AC242" s="27"/>
      <c r="AD242" s="27"/>
      <c r="AE242" s="27" t="s">
        <v>412</v>
      </c>
      <c r="AF242" s="28"/>
      <c r="AG242" s="28"/>
      <c r="AH242" s="28"/>
      <c r="AI242" s="28"/>
      <c r="AJ242" s="28" t="n">
        <v>0</v>
      </c>
      <c r="AK242" s="27" t="s">
        <v>435</v>
      </c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</row>
    <row r="243" customFormat="false" ht="13.8" hidden="false" customHeight="false" outlineLevel="0" collapsed="false">
      <c r="A243" s="27" t="n">
        <v>600100</v>
      </c>
      <c r="B243" s="27"/>
      <c r="C243" s="27" t="n">
        <v>0</v>
      </c>
      <c r="D243" s="28"/>
      <c r="E243" s="28"/>
      <c r="F243" s="28"/>
      <c r="G243" s="48" t="s">
        <v>1042</v>
      </c>
      <c r="H243" s="28"/>
      <c r="I243" s="28"/>
      <c r="J243" s="28"/>
      <c r="K243" s="27" t="s">
        <v>403</v>
      </c>
      <c r="L243" s="27" t="s">
        <v>404</v>
      </c>
      <c r="M243" s="27" t="s">
        <v>405</v>
      </c>
      <c r="N243" s="27"/>
      <c r="O243" s="27" t="s">
        <v>81</v>
      </c>
      <c r="P243" s="27"/>
      <c r="Q243" s="28"/>
      <c r="R243" s="31"/>
      <c r="S243" s="31"/>
      <c r="T243" s="31"/>
      <c r="U243" s="27"/>
      <c r="V243" s="27" t="s">
        <v>406</v>
      </c>
      <c r="W243" s="27"/>
      <c r="X243" s="27"/>
      <c r="Y243" s="27"/>
      <c r="Z243" s="27" t="s">
        <v>1167</v>
      </c>
      <c r="AA243" s="27"/>
      <c r="AB243" s="27" t="s">
        <v>1168</v>
      </c>
      <c r="AC243" s="27"/>
      <c r="AD243" s="27"/>
      <c r="AE243" s="27" t="s">
        <v>412</v>
      </c>
      <c r="AF243" s="28"/>
      <c r="AG243" s="28"/>
      <c r="AH243" s="28"/>
      <c r="AI243" s="28"/>
      <c r="AJ243" s="28" t="n">
        <v>0</v>
      </c>
      <c r="AK243" s="27" t="s">
        <v>435</v>
      </c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</row>
    <row r="244" customFormat="false" ht="13.8" hidden="false" customHeight="false" outlineLevel="0" collapsed="false">
      <c r="A244" s="27" t="n">
        <v>601222</v>
      </c>
      <c r="B244" s="27"/>
      <c r="C244" s="27" t="n">
        <v>0</v>
      </c>
      <c r="D244" s="28"/>
      <c r="E244" s="28"/>
      <c r="F244" s="28"/>
      <c r="G244" s="48" t="s">
        <v>1042</v>
      </c>
      <c r="H244" s="28"/>
      <c r="I244" s="28"/>
      <c r="J244" s="28"/>
      <c r="K244" s="27" t="s">
        <v>403</v>
      </c>
      <c r="L244" s="27" t="s">
        <v>404</v>
      </c>
      <c r="M244" s="27" t="s">
        <v>405</v>
      </c>
      <c r="N244" s="27"/>
      <c r="O244" s="27" t="s">
        <v>81</v>
      </c>
      <c r="P244" s="27"/>
      <c r="Q244" s="28"/>
      <c r="R244" s="31" t="n">
        <v>1942</v>
      </c>
      <c r="S244" s="31" t="n">
        <v>9</v>
      </c>
      <c r="T244" s="31" t="n">
        <v>25</v>
      </c>
      <c r="U244" s="27" t="s">
        <v>447</v>
      </c>
      <c r="V244" s="27"/>
      <c r="W244" s="27" t="s">
        <v>83</v>
      </c>
      <c r="X244" s="27" t="s">
        <v>775</v>
      </c>
      <c r="Y244" s="27"/>
      <c r="Z244" s="27" t="s">
        <v>1061</v>
      </c>
      <c r="AA244" s="27" t="s">
        <v>1169</v>
      </c>
      <c r="AB244" s="27"/>
      <c r="AC244" s="27"/>
      <c r="AD244" s="27"/>
      <c r="AE244" s="27" t="s">
        <v>412</v>
      </c>
      <c r="AF244" s="28"/>
      <c r="AG244" s="28"/>
      <c r="AH244" s="28"/>
      <c r="AI244" s="28"/>
      <c r="AJ244" s="28" t="n">
        <v>0</v>
      </c>
      <c r="AK244" s="27" t="s">
        <v>435</v>
      </c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</row>
    <row r="245" customFormat="false" ht="13.8" hidden="false" customHeight="false" outlineLevel="0" collapsed="false">
      <c r="A245" s="27" t="n">
        <v>601930</v>
      </c>
      <c r="B245" s="27"/>
      <c r="C245" s="27" t="n">
        <v>0</v>
      </c>
      <c r="D245" s="28"/>
      <c r="E245" s="28"/>
      <c r="F245" s="28"/>
      <c r="G245" s="48" t="s">
        <v>1042</v>
      </c>
      <c r="H245" s="28"/>
      <c r="I245" s="28"/>
      <c r="J245" s="28"/>
      <c r="K245" s="27" t="s">
        <v>403</v>
      </c>
      <c r="L245" s="27" t="s">
        <v>404</v>
      </c>
      <c r="M245" s="27" t="s">
        <v>405</v>
      </c>
      <c r="N245" s="27"/>
      <c r="O245" s="27" t="s">
        <v>81</v>
      </c>
      <c r="P245" s="27"/>
      <c r="Q245" s="28"/>
      <c r="R245" s="31" t="n">
        <v>1930</v>
      </c>
      <c r="S245" s="31"/>
      <c r="T245" s="31"/>
      <c r="U245" s="27" t="s">
        <v>447</v>
      </c>
      <c r="V245" s="27"/>
      <c r="W245" s="27" t="s">
        <v>407</v>
      </c>
      <c r="X245" s="27" t="s">
        <v>783</v>
      </c>
      <c r="Y245" s="27"/>
      <c r="Z245" s="27" t="s">
        <v>784</v>
      </c>
      <c r="AA245" s="27" t="s">
        <v>1170</v>
      </c>
      <c r="AB245" s="27" t="s">
        <v>411</v>
      </c>
      <c r="AC245" s="27"/>
      <c r="AD245" s="27"/>
      <c r="AE245" s="27" t="s">
        <v>412</v>
      </c>
      <c r="AF245" s="28"/>
      <c r="AG245" s="28"/>
      <c r="AH245" s="28"/>
      <c r="AI245" s="28"/>
      <c r="AJ245" s="28" t="n">
        <v>0</v>
      </c>
      <c r="AK245" s="27" t="s">
        <v>435</v>
      </c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</row>
    <row r="246" customFormat="false" ht="13.8" hidden="false" customHeight="false" outlineLevel="0" collapsed="false">
      <c r="A246" s="27" t="n">
        <v>604942</v>
      </c>
      <c r="B246" s="27"/>
      <c r="C246" s="27" t="n">
        <v>0</v>
      </c>
      <c r="D246" s="28"/>
      <c r="E246" s="28"/>
      <c r="F246" s="28"/>
      <c r="G246" s="48" t="s">
        <v>1042</v>
      </c>
      <c r="H246" s="28"/>
      <c r="I246" s="28"/>
      <c r="J246" s="28"/>
      <c r="K246" s="27" t="s">
        <v>403</v>
      </c>
      <c r="L246" s="27" t="s">
        <v>404</v>
      </c>
      <c r="M246" s="27" t="s">
        <v>405</v>
      </c>
      <c r="N246" s="27"/>
      <c r="O246" s="27" t="s">
        <v>81</v>
      </c>
      <c r="P246" s="27"/>
      <c r="Q246" s="28"/>
      <c r="R246" s="31" t="n">
        <v>1912</v>
      </c>
      <c r="S246" s="31" t="n">
        <v>3</v>
      </c>
      <c r="T246" s="31" t="n">
        <v>24</v>
      </c>
      <c r="U246" s="27" t="s">
        <v>82</v>
      </c>
      <c r="V246" s="27" t="s">
        <v>438</v>
      </c>
      <c r="W246" s="27" t="s">
        <v>83</v>
      </c>
      <c r="X246" s="27" t="s">
        <v>1171</v>
      </c>
      <c r="Y246" s="27"/>
      <c r="Z246" s="27" t="s">
        <v>1172</v>
      </c>
      <c r="AA246" s="27" t="s">
        <v>1173</v>
      </c>
      <c r="AB246" s="27" t="s">
        <v>310</v>
      </c>
      <c r="AC246" s="27"/>
      <c r="AD246" s="27"/>
      <c r="AE246" s="27" t="s">
        <v>412</v>
      </c>
      <c r="AF246" s="28"/>
      <c r="AG246" s="28"/>
      <c r="AH246" s="28"/>
      <c r="AI246" s="28"/>
      <c r="AJ246" s="28" t="n">
        <v>0</v>
      </c>
      <c r="AK246" s="27" t="s">
        <v>435</v>
      </c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</row>
    <row r="247" customFormat="false" ht="13.8" hidden="false" customHeight="false" outlineLevel="0" collapsed="false">
      <c r="A247" s="27" t="n">
        <v>605001</v>
      </c>
      <c r="B247" s="27"/>
      <c r="C247" s="27" t="n">
        <v>0</v>
      </c>
      <c r="D247" s="28"/>
      <c r="E247" s="28"/>
      <c r="F247" s="28"/>
      <c r="G247" s="48" t="s">
        <v>1042</v>
      </c>
      <c r="H247" s="28"/>
      <c r="I247" s="28"/>
      <c r="J247" s="28"/>
      <c r="K247" s="27" t="s">
        <v>403</v>
      </c>
      <c r="L247" s="27" t="s">
        <v>404</v>
      </c>
      <c r="M247" s="27" t="s">
        <v>405</v>
      </c>
      <c r="N247" s="27"/>
      <c r="O247" s="27" t="s">
        <v>81</v>
      </c>
      <c r="P247" s="27"/>
      <c r="Q247" s="28"/>
      <c r="R247" s="31" t="n">
        <v>1921</v>
      </c>
      <c r="S247" s="31" t="n">
        <v>8</v>
      </c>
      <c r="T247" s="31" t="n">
        <v>14</v>
      </c>
      <c r="U247" s="27" t="s">
        <v>447</v>
      </c>
      <c r="V247" s="27" t="s">
        <v>438</v>
      </c>
      <c r="W247" s="27" t="s">
        <v>1143</v>
      </c>
      <c r="X247" s="27" t="s">
        <v>1144</v>
      </c>
      <c r="Y247" s="27"/>
      <c r="Z247" s="27" t="s">
        <v>1145</v>
      </c>
      <c r="AA247" s="27" t="s">
        <v>1174</v>
      </c>
      <c r="AB247" s="27" t="s">
        <v>1147</v>
      </c>
      <c r="AC247" s="27"/>
      <c r="AD247" s="27"/>
      <c r="AE247" s="27" t="s">
        <v>412</v>
      </c>
      <c r="AF247" s="28"/>
      <c r="AG247" s="28"/>
      <c r="AH247" s="28"/>
      <c r="AI247" s="28"/>
      <c r="AJ247" s="28" t="n">
        <v>0</v>
      </c>
      <c r="AK247" s="27" t="s">
        <v>435</v>
      </c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</row>
    <row r="248" customFormat="false" ht="13.8" hidden="false" customHeight="false" outlineLevel="0" collapsed="false">
      <c r="A248" s="27" t="n">
        <v>611948</v>
      </c>
      <c r="B248" s="27"/>
      <c r="C248" s="27" t="n">
        <v>0</v>
      </c>
      <c r="D248" s="28"/>
      <c r="E248" s="28"/>
      <c r="F248" s="28"/>
      <c r="G248" s="48" t="s">
        <v>1042</v>
      </c>
      <c r="H248" s="28"/>
      <c r="I248" s="28"/>
      <c r="J248" s="28"/>
      <c r="K248" s="27" t="s">
        <v>403</v>
      </c>
      <c r="L248" s="27" t="s">
        <v>404</v>
      </c>
      <c r="M248" s="27" t="s">
        <v>405</v>
      </c>
      <c r="N248" s="27"/>
      <c r="O248" s="27" t="s">
        <v>81</v>
      </c>
      <c r="P248" s="27"/>
      <c r="Q248" s="28"/>
      <c r="R248" s="31"/>
      <c r="S248" s="31"/>
      <c r="T248" s="31"/>
      <c r="U248" s="27"/>
      <c r="V248" s="27"/>
      <c r="W248" s="27"/>
      <c r="X248" s="27"/>
      <c r="Y248" s="27"/>
      <c r="Z248" s="27" t="s">
        <v>770</v>
      </c>
      <c r="AA248" s="27" t="s">
        <v>1175</v>
      </c>
      <c r="AB248" s="27" t="s">
        <v>1176</v>
      </c>
      <c r="AC248" s="27"/>
      <c r="AD248" s="27"/>
      <c r="AE248" s="27" t="s">
        <v>412</v>
      </c>
      <c r="AF248" s="28"/>
      <c r="AG248" s="28"/>
      <c r="AH248" s="28"/>
      <c r="AI248" s="28"/>
      <c r="AJ248" s="28" t="n">
        <v>0</v>
      </c>
      <c r="AK248" s="27" t="s">
        <v>435</v>
      </c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</row>
    <row r="249" customFormat="false" ht="13.8" hidden="false" customHeight="false" outlineLevel="0" collapsed="false">
      <c r="A249" s="27" t="n">
        <v>613119</v>
      </c>
      <c r="B249" s="27"/>
      <c r="C249" s="27" t="n">
        <v>0</v>
      </c>
      <c r="D249" s="28"/>
      <c r="E249" s="28"/>
      <c r="F249" s="28"/>
      <c r="G249" s="48" t="s">
        <v>1042</v>
      </c>
      <c r="H249" s="28"/>
      <c r="I249" s="28"/>
      <c r="J249" s="28"/>
      <c r="K249" s="27" t="s">
        <v>403</v>
      </c>
      <c r="L249" s="27" t="s">
        <v>404</v>
      </c>
      <c r="M249" s="27" t="s">
        <v>405</v>
      </c>
      <c r="N249" s="27"/>
      <c r="O249" s="27" t="s">
        <v>81</v>
      </c>
      <c r="P249" s="27"/>
      <c r="Q249" s="28"/>
      <c r="R249" s="31"/>
      <c r="S249" s="31"/>
      <c r="T249" s="31"/>
      <c r="U249" s="27" t="s">
        <v>447</v>
      </c>
      <c r="V249" s="27"/>
      <c r="W249" s="27" t="s">
        <v>83</v>
      </c>
      <c r="X249" s="27" t="s">
        <v>544</v>
      </c>
      <c r="Y249" s="27"/>
      <c r="Z249" s="27" t="s">
        <v>1135</v>
      </c>
      <c r="AA249" s="27" t="s">
        <v>1135</v>
      </c>
      <c r="AB249" s="27" t="s">
        <v>803</v>
      </c>
      <c r="AC249" s="27"/>
      <c r="AD249" s="27"/>
      <c r="AE249" s="27" t="s">
        <v>412</v>
      </c>
      <c r="AF249" s="28"/>
      <c r="AG249" s="28"/>
      <c r="AH249" s="28"/>
      <c r="AI249" s="28"/>
      <c r="AJ249" s="28" t="n">
        <v>0</v>
      </c>
      <c r="AK249" s="27" t="s">
        <v>435</v>
      </c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</row>
    <row r="250" customFormat="false" ht="13.8" hidden="false" customHeight="false" outlineLevel="0" collapsed="false">
      <c r="A250" s="27" t="n">
        <v>640577</v>
      </c>
      <c r="B250" s="27"/>
      <c r="C250" s="27" t="n">
        <v>0</v>
      </c>
      <c r="D250" s="28"/>
      <c r="E250" s="28"/>
      <c r="F250" s="28"/>
      <c r="G250" s="48" t="s">
        <v>1042</v>
      </c>
      <c r="H250" s="28"/>
      <c r="I250" s="28"/>
      <c r="J250" s="28"/>
      <c r="K250" s="27" t="s">
        <v>403</v>
      </c>
      <c r="L250" s="27" t="s">
        <v>404</v>
      </c>
      <c r="M250" s="27" t="s">
        <v>405</v>
      </c>
      <c r="N250" s="27"/>
      <c r="O250" s="27" t="s">
        <v>81</v>
      </c>
      <c r="P250" s="27"/>
      <c r="Q250" s="28"/>
      <c r="R250" s="31" t="n">
        <v>1930</v>
      </c>
      <c r="S250" s="31"/>
      <c r="T250" s="31"/>
      <c r="U250" s="27"/>
      <c r="V250" s="27" t="s">
        <v>438</v>
      </c>
      <c r="W250" s="27" t="s">
        <v>407</v>
      </c>
      <c r="X250" s="27" t="s">
        <v>783</v>
      </c>
      <c r="Y250" s="27"/>
      <c r="Z250" s="27" t="s">
        <v>784</v>
      </c>
      <c r="AA250" s="27" t="s">
        <v>1177</v>
      </c>
      <c r="AB250" s="27" t="s">
        <v>411</v>
      </c>
      <c r="AC250" s="27"/>
      <c r="AD250" s="27"/>
      <c r="AE250" s="27" t="s">
        <v>412</v>
      </c>
      <c r="AF250" s="28"/>
      <c r="AG250" s="28"/>
      <c r="AH250" s="28"/>
      <c r="AI250" s="28"/>
      <c r="AJ250" s="28" t="n">
        <v>0</v>
      </c>
      <c r="AK250" s="27" t="s">
        <v>435</v>
      </c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</row>
    <row r="251" customFormat="false" ht="13.8" hidden="false" customHeight="false" outlineLevel="0" collapsed="false">
      <c r="A251" s="27" t="n">
        <v>645904</v>
      </c>
      <c r="B251" s="27"/>
      <c r="C251" s="27" t="n">
        <v>0</v>
      </c>
      <c r="D251" s="28"/>
      <c r="E251" s="28"/>
      <c r="F251" s="28"/>
      <c r="G251" s="48" t="s">
        <v>1042</v>
      </c>
      <c r="H251" s="28"/>
      <c r="I251" s="28"/>
      <c r="J251" s="28"/>
      <c r="K251" s="27" t="s">
        <v>403</v>
      </c>
      <c r="L251" s="27" t="s">
        <v>404</v>
      </c>
      <c r="M251" s="27" t="s">
        <v>405</v>
      </c>
      <c r="N251" s="27"/>
      <c r="O251" s="27" t="s">
        <v>81</v>
      </c>
      <c r="P251" s="27"/>
      <c r="Q251" s="28"/>
      <c r="R251" s="31"/>
      <c r="S251" s="31"/>
      <c r="T251" s="31"/>
      <c r="U251" s="27"/>
      <c r="V251" s="27" t="s">
        <v>438</v>
      </c>
      <c r="W251" s="27" t="s">
        <v>407</v>
      </c>
      <c r="X251" s="27"/>
      <c r="Y251" s="27"/>
      <c r="Z251" s="27" t="s">
        <v>439</v>
      </c>
      <c r="AA251" s="27" t="s">
        <v>1178</v>
      </c>
      <c r="AB251" s="27" t="s">
        <v>411</v>
      </c>
      <c r="AC251" s="27"/>
      <c r="AD251" s="27"/>
      <c r="AE251" s="27" t="s">
        <v>412</v>
      </c>
      <c r="AF251" s="28"/>
      <c r="AG251" s="28"/>
      <c r="AH251" s="28"/>
      <c r="AI251" s="28"/>
      <c r="AJ251" s="28" t="n">
        <v>0</v>
      </c>
      <c r="AK251" s="27" t="s">
        <v>435</v>
      </c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</row>
    <row r="252" customFormat="false" ht="13.8" hidden="false" customHeight="false" outlineLevel="0" collapsed="false">
      <c r="A252" s="27" t="n">
        <v>645922</v>
      </c>
      <c r="B252" s="27"/>
      <c r="C252" s="27" t="n">
        <v>0</v>
      </c>
      <c r="D252" s="28"/>
      <c r="E252" s="28"/>
      <c r="F252" s="28"/>
      <c r="G252" s="48" t="s">
        <v>1042</v>
      </c>
      <c r="H252" s="28"/>
      <c r="I252" s="28"/>
      <c r="J252" s="28"/>
      <c r="K252" s="27" t="s">
        <v>403</v>
      </c>
      <c r="L252" s="27" t="s">
        <v>404</v>
      </c>
      <c r="M252" s="27" t="s">
        <v>405</v>
      </c>
      <c r="N252" s="27"/>
      <c r="O252" s="27" t="s">
        <v>81</v>
      </c>
      <c r="P252" s="27"/>
      <c r="Q252" s="28"/>
      <c r="R252" s="31"/>
      <c r="S252" s="31"/>
      <c r="T252" s="31"/>
      <c r="U252" s="27"/>
      <c r="V252" s="27" t="s">
        <v>438</v>
      </c>
      <c r="W252" s="27"/>
      <c r="X252" s="27"/>
      <c r="Y252" s="27"/>
      <c r="Z252" s="27" t="s">
        <v>770</v>
      </c>
      <c r="AA252" s="27" t="s">
        <v>771</v>
      </c>
      <c r="AB252" s="27"/>
      <c r="AC252" s="27"/>
      <c r="AD252" s="27"/>
      <c r="AE252" s="27" t="s">
        <v>412</v>
      </c>
      <c r="AF252" s="28"/>
      <c r="AG252" s="28"/>
      <c r="AH252" s="28"/>
      <c r="AI252" s="28"/>
      <c r="AJ252" s="28" t="n">
        <v>0</v>
      </c>
      <c r="AK252" s="27" t="s">
        <v>435</v>
      </c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</row>
    <row r="253" customFormat="false" ht="13.8" hidden="false" customHeight="false" outlineLevel="0" collapsed="false">
      <c r="A253" s="27" t="n">
        <v>680347</v>
      </c>
      <c r="B253" s="27"/>
      <c r="C253" s="27" t="n">
        <v>0</v>
      </c>
      <c r="D253" s="28"/>
      <c r="E253" s="28"/>
      <c r="F253" s="28"/>
      <c r="G253" s="48" t="s">
        <v>1042</v>
      </c>
      <c r="H253" s="28"/>
      <c r="I253" s="28"/>
      <c r="J253" s="28"/>
      <c r="K253" s="27" t="s">
        <v>403</v>
      </c>
      <c r="L253" s="27" t="s">
        <v>404</v>
      </c>
      <c r="M253" s="27" t="s">
        <v>405</v>
      </c>
      <c r="N253" s="27"/>
      <c r="O253" s="27" t="s">
        <v>81</v>
      </c>
      <c r="P253" s="27"/>
      <c r="Q253" s="28"/>
      <c r="R253" s="31" t="n">
        <v>1968</v>
      </c>
      <c r="S253" s="31" t="n">
        <v>9</v>
      </c>
      <c r="T253" s="31" t="n">
        <v>12</v>
      </c>
      <c r="U253" s="27" t="s">
        <v>82</v>
      </c>
      <c r="V253" s="27" t="s">
        <v>438</v>
      </c>
      <c r="W253" s="27" t="s">
        <v>83</v>
      </c>
      <c r="X253" s="27" t="s">
        <v>1046</v>
      </c>
      <c r="Y253" s="27"/>
      <c r="Z253" s="27" t="s">
        <v>1179</v>
      </c>
      <c r="AA253" s="27"/>
      <c r="AB253" s="27" t="s">
        <v>1180</v>
      </c>
      <c r="AC253" s="27"/>
      <c r="AD253" s="27"/>
      <c r="AE253" s="27" t="s">
        <v>467</v>
      </c>
      <c r="AF253" s="28"/>
      <c r="AG253" s="28"/>
      <c r="AH253" s="28"/>
      <c r="AI253" s="28"/>
      <c r="AJ253" s="28" t="n">
        <v>0</v>
      </c>
      <c r="AK253" s="27" t="s">
        <v>435</v>
      </c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</row>
    <row r="254" customFormat="false" ht="13.8" hidden="false" customHeight="false" outlineLevel="0" collapsed="false">
      <c r="A254" s="27" t="n">
        <v>700051</v>
      </c>
      <c r="B254" s="27"/>
      <c r="C254" s="27" t="n">
        <v>0</v>
      </c>
      <c r="D254" s="28"/>
      <c r="E254" s="28"/>
      <c r="F254" s="28"/>
      <c r="G254" s="48" t="s">
        <v>1042</v>
      </c>
      <c r="H254" s="28"/>
      <c r="I254" s="28"/>
      <c r="J254" s="28"/>
      <c r="K254" s="27" t="s">
        <v>403</v>
      </c>
      <c r="L254" s="27" t="s">
        <v>404</v>
      </c>
      <c r="M254" s="27" t="s">
        <v>405</v>
      </c>
      <c r="N254" s="27"/>
      <c r="O254" s="27" t="s">
        <v>81</v>
      </c>
      <c r="P254" s="27"/>
      <c r="Q254" s="28"/>
      <c r="R254" s="31" t="n">
        <v>1970</v>
      </c>
      <c r="S254" s="31" t="n">
        <v>5</v>
      </c>
      <c r="T254" s="31" t="n">
        <v>21</v>
      </c>
      <c r="U254" s="27" t="s">
        <v>82</v>
      </c>
      <c r="V254" s="27" t="s">
        <v>406</v>
      </c>
      <c r="W254" s="27" t="s">
        <v>83</v>
      </c>
      <c r="X254" s="27" t="s">
        <v>552</v>
      </c>
      <c r="Y254" s="27" t="s">
        <v>718</v>
      </c>
      <c r="Z254" s="27" t="s">
        <v>1181</v>
      </c>
      <c r="AA254" s="27" t="s">
        <v>1182</v>
      </c>
      <c r="AB254" s="27" t="s">
        <v>832</v>
      </c>
      <c r="AC254" s="27"/>
      <c r="AD254" s="27"/>
      <c r="AE254" s="27" t="s">
        <v>467</v>
      </c>
      <c r="AF254" s="28"/>
      <c r="AG254" s="28"/>
      <c r="AH254" s="28"/>
      <c r="AI254" s="28"/>
      <c r="AJ254" s="28" t="n">
        <v>0</v>
      </c>
      <c r="AK254" s="27" t="s">
        <v>435</v>
      </c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</row>
    <row r="255" customFormat="false" ht="13.8" hidden="false" customHeight="false" outlineLevel="0" collapsed="false">
      <c r="A255" s="27" t="n">
        <v>710050</v>
      </c>
      <c r="B255" s="27"/>
      <c r="C255" s="27" t="n">
        <v>0</v>
      </c>
      <c r="D255" s="28"/>
      <c r="E255" s="28"/>
      <c r="F255" s="28"/>
      <c r="G255" s="48" t="s">
        <v>1042</v>
      </c>
      <c r="H255" s="28"/>
      <c r="I255" s="28"/>
      <c r="J255" s="28"/>
      <c r="K255" s="27" t="s">
        <v>403</v>
      </c>
      <c r="L255" s="27" t="s">
        <v>404</v>
      </c>
      <c r="M255" s="27" t="s">
        <v>405</v>
      </c>
      <c r="N255" s="27"/>
      <c r="O255" s="27" t="s">
        <v>81</v>
      </c>
      <c r="P255" s="27"/>
      <c r="Q255" s="28"/>
      <c r="R255" s="31" t="n">
        <v>1971</v>
      </c>
      <c r="S255" s="31" t="n">
        <v>5</v>
      </c>
      <c r="T255" s="31" t="n">
        <v>30</v>
      </c>
      <c r="U255" s="27" t="s">
        <v>82</v>
      </c>
      <c r="V255" s="27" t="s">
        <v>438</v>
      </c>
      <c r="W255" s="27" t="s">
        <v>83</v>
      </c>
      <c r="X255" s="27" t="s">
        <v>155</v>
      </c>
      <c r="Y255" s="27" t="s">
        <v>1183</v>
      </c>
      <c r="Z255" s="27" t="s">
        <v>1184</v>
      </c>
      <c r="AA255" s="27" t="s">
        <v>1185</v>
      </c>
      <c r="AB255" s="27" t="s">
        <v>548</v>
      </c>
      <c r="AC255" s="27"/>
      <c r="AD255" s="27"/>
      <c r="AE255" s="27" t="s">
        <v>467</v>
      </c>
      <c r="AF255" s="28"/>
      <c r="AG255" s="28"/>
      <c r="AH255" s="28"/>
      <c r="AI255" s="28"/>
      <c r="AJ255" s="28" t="n">
        <v>0</v>
      </c>
      <c r="AK255" s="27" t="s">
        <v>435</v>
      </c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</row>
    <row r="256" customFormat="false" ht="13.8" hidden="false" customHeight="false" outlineLevel="0" collapsed="false">
      <c r="A256" s="27" t="n">
        <v>720065</v>
      </c>
      <c r="B256" s="27"/>
      <c r="C256" s="27" t="n">
        <v>0</v>
      </c>
      <c r="D256" s="28"/>
      <c r="E256" s="28"/>
      <c r="F256" s="28"/>
      <c r="G256" s="48" t="s">
        <v>1042</v>
      </c>
      <c r="H256" s="28"/>
      <c r="I256" s="28"/>
      <c r="J256" s="28"/>
      <c r="K256" s="27" t="s">
        <v>403</v>
      </c>
      <c r="L256" s="27" t="s">
        <v>404</v>
      </c>
      <c r="M256" s="27" t="s">
        <v>405</v>
      </c>
      <c r="N256" s="27"/>
      <c r="O256" s="27" t="s">
        <v>81</v>
      </c>
      <c r="P256" s="27"/>
      <c r="Q256" s="28"/>
      <c r="R256" s="31" t="n">
        <v>1972</v>
      </c>
      <c r="S256" s="31" t="n">
        <v>5</v>
      </c>
      <c r="T256" s="31" t="n">
        <v>4</v>
      </c>
      <c r="U256" s="27" t="s">
        <v>82</v>
      </c>
      <c r="V256" s="27" t="s">
        <v>406</v>
      </c>
      <c r="W256" s="27" t="s">
        <v>83</v>
      </c>
      <c r="X256" s="27" t="s">
        <v>155</v>
      </c>
      <c r="Y256" s="27" t="s">
        <v>1186</v>
      </c>
      <c r="Z256" s="27" t="s">
        <v>1187</v>
      </c>
      <c r="AA256" s="27" t="s">
        <v>1188</v>
      </c>
      <c r="AB256" s="27" t="s">
        <v>1189</v>
      </c>
      <c r="AC256" s="27"/>
      <c r="AD256" s="27"/>
      <c r="AE256" s="27" t="s">
        <v>467</v>
      </c>
      <c r="AF256" s="28"/>
      <c r="AG256" s="28"/>
      <c r="AH256" s="28"/>
      <c r="AI256" s="28"/>
      <c r="AJ256" s="28" t="n">
        <v>0</v>
      </c>
      <c r="AK256" s="27" t="s">
        <v>435</v>
      </c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</row>
    <row r="257" customFormat="false" ht="13.8" hidden="false" customHeight="false" outlineLevel="0" collapsed="false">
      <c r="A257" s="27" t="n">
        <v>720107</v>
      </c>
      <c r="B257" s="27"/>
      <c r="C257" s="27" t="n">
        <v>0</v>
      </c>
      <c r="D257" s="28"/>
      <c r="E257" s="28"/>
      <c r="F257" s="28"/>
      <c r="G257" s="48" t="s">
        <v>1042</v>
      </c>
      <c r="H257" s="28"/>
      <c r="I257" s="28"/>
      <c r="J257" s="28"/>
      <c r="K257" s="27" t="s">
        <v>403</v>
      </c>
      <c r="L257" s="27" t="s">
        <v>404</v>
      </c>
      <c r="M257" s="27" t="s">
        <v>405</v>
      </c>
      <c r="N257" s="27"/>
      <c r="O257" s="27" t="s">
        <v>81</v>
      </c>
      <c r="P257" s="27"/>
      <c r="Q257" s="28"/>
      <c r="R257" s="31" t="n">
        <v>1972</v>
      </c>
      <c r="S257" s="31" t="n">
        <v>10</v>
      </c>
      <c r="T257" s="31" t="n">
        <v>15</v>
      </c>
      <c r="U257" s="27" t="s">
        <v>236</v>
      </c>
      <c r="V257" s="27" t="s">
        <v>438</v>
      </c>
      <c r="W257" s="27" t="s">
        <v>83</v>
      </c>
      <c r="X257" s="27" t="s">
        <v>560</v>
      </c>
      <c r="Y257" s="27" t="s">
        <v>1190</v>
      </c>
      <c r="Z257" s="27" t="s">
        <v>1191</v>
      </c>
      <c r="AA257" s="27" t="s">
        <v>1192</v>
      </c>
      <c r="AB257" s="27" t="s">
        <v>1193</v>
      </c>
      <c r="AC257" s="27"/>
      <c r="AD257" s="27"/>
      <c r="AE257" s="27" t="s">
        <v>467</v>
      </c>
      <c r="AF257" s="28"/>
      <c r="AG257" s="28"/>
      <c r="AH257" s="28"/>
      <c r="AI257" s="28"/>
      <c r="AJ257" s="28" t="n">
        <v>0</v>
      </c>
      <c r="AK257" s="27" t="s">
        <v>435</v>
      </c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</row>
    <row r="258" customFormat="false" ht="13.8" hidden="false" customHeight="false" outlineLevel="0" collapsed="false">
      <c r="A258" s="27" t="n">
        <v>730200</v>
      </c>
      <c r="B258" s="27"/>
      <c r="C258" s="27" t="n">
        <v>0</v>
      </c>
      <c r="D258" s="28"/>
      <c r="E258" s="28"/>
      <c r="F258" s="28"/>
      <c r="G258" s="48" t="s">
        <v>1042</v>
      </c>
      <c r="H258" s="28"/>
      <c r="I258" s="28"/>
      <c r="J258" s="28"/>
      <c r="K258" s="27" t="s">
        <v>403</v>
      </c>
      <c r="L258" s="27" t="s">
        <v>404</v>
      </c>
      <c r="M258" s="27" t="s">
        <v>405</v>
      </c>
      <c r="N258" s="27"/>
      <c r="O258" s="27" t="s">
        <v>81</v>
      </c>
      <c r="P258" s="27"/>
      <c r="Q258" s="28"/>
      <c r="R258" s="31" t="n">
        <v>1973</v>
      </c>
      <c r="S258" s="31" t="n">
        <v>7</v>
      </c>
      <c r="T258" s="31" t="n">
        <v>27</v>
      </c>
      <c r="U258" s="27" t="s">
        <v>236</v>
      </c>
      <c r="V258" s="27" t="s">
        <v>438</v>
      </c>
      <c r="W258" s="27" t="s">
        <v>83</v>
      </c>
      <c r="X258" s="27" t="s">
        <v>1046</v>
      </c>
      <c r="Y258" s="27" t="s">
        <v>1194</v>
      </c>
      <c r="Z258" s="27" t="s">
        <v>1195</v>
      </c>
      <c r="AA258" s="27" t="s">
        <v>1196</v>
      </c>
      <c r="AB258" s="27" t="s">
        <v>1180</v>
      </c>
      <c r="AC258" s="27"/>
      <c r="AD258" s="27"/>
      <c r="AE258" s="27" t="s">
        <v>467</v>
      </c>
      <c r="AF258" s="28"/>
      <c r="AG258" s="28"/>
      <c r="AH258" s="28"/>
      <c r="AI258" s="28"/>
      <c r="AJ258" s="28" t="n">
        <v>0</v>
      </c>
      <c r="AK258" s="27" t="s">
        <v>435</v>
      </c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</row>
    <row r="259" customFormat="false" ht="13.8" hidden="false" customHeight="false" outlineLevel="0" collapsed="false">
      <c r="A259" s="27" t="n">
        <v>775081</v>
      </c>
      <c r="B259" s="27"/>
      <c r="C259" s="27" t="n">
        <v>0</v>
      </c>
      <c r="D259" s="28"/>
      <c r="E259" s="28"/>
      <c r="F259" s="28"/>
      <c r="G259" s="28" t="s">
        <v>90</v>
      </c>
      <c r="H259" s="28"/>
      <c r="I259" s="28"/>
      <c r="J259" s="28"/>
      <c r="K259" s="27" t="s">
        <v>403</v>
      </c>
      <c r="L259" s="27" t="s">
        <v>404</v>
      </c>
      <c r="M259" s="27" t="s">
        <v>405</v>
      </c>
      <c r="N259" s="27"/>
      <c r="O259" s="27" t="s">
        <v>81</v>
      </c>
      <c r="P259" s="27"/>
      <c r="Q259" s="28"/>
      <c r="R259" s="31" t="n">
        <v>1977</v>
      </c>
      <c r="S259" s="31" t="n">
        <v>10</v>
      </c>
      <c r="T259" s="31" t="n">
        <v>15</v>
      </c>
      <c r="U259" s="27" t="s">
        <v>236</v>
      </c>
      <c r="V259" s="27" t="s">
        <v>438</v>
      </c>
      <c r="W259" s="27" t="s">
        <v>83</v>
      </c>
      <c r="X259" s="27" t="s">
        <v>560</v>
      </c>
      <c r="Y259" s="27" t="s">
        <v>423</v>
      </c>
      <c r="Z259" s="27" t="s">
        <v>825</v>
      </c>
      <c r="AA259" s="27" t="s">
        <v>1197</v>
      </c>
      <c r="AB259" s="27" t="s">
        <v>563</v>
      </c>
      <c r="AC259" s="27"/>
      <c r="AD259" s="27"/>
      <c r="AE259" s="27" t="s">
        <v>467</v>
      </c>
      <c r="AF259" s="28"/>
      <c r="AG259" s="28"/>
      <c r="AH259" s="28"/>
      <c r="AI259" s="28"/>
      <c r="AJ259" s="28" t="n">
        <v>1</v>
      </c>
      <c r="AK259" s="27" t="s">
        <v>447</v>
      </c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</row>
    <row r="260" customFormat="false" ht="13.8" hidden="false" customHeight="false" outlineLevel="0" collapsed="false">
      <c r="A260" s="27" t="n">
        <v>795033</v>
      </c>
      <c r="B260" s="27"/>
      <c r="C260" s="27" t="n">
        <v>0</v>
      </c>
      <c r="D260" s="28"/>
      <c r="E260" s="28"/>
      <c r="F260" s="28"/>
      <c r="G260" s="28" t="s">
        <v>90</v>
      </c>
      <c r="H260" s="28"/>
      <c r="I260" s="28"/>
      <c r="J260" s="28"/>
      <c r="K260" s="27" t="s">
        <v>403</v>
      </c>
      <c r="L260" s="27" t="s">
        <v>404</v>
      </c>
      <c r="M260" s="27" t="s">
        <v>405</v>
      </c>
      <c r="N260" s="27"/>
      <c r="O260" s="27" t="s">
        <v>81</v>
      </c>
      <c r="P260" s="27"/>
      <c r="Q260" s="28"/>
      <c r="R260" s="31" t="n">
        <v>1979</v>
      </c>
      <c r="S260" s="31" t="n">
        <v>6</v>
      </c>
      <c r="T260" s="31" t="n">
        <v>9</v>
      </c>
      <c r="U260" s="27" t="s">
        <v>236</v>
      </c>
      <c r="V260" s="27" t="s">
        <v>438</v>
      </c>
      <c r="W260" s="27" t="s">
        <v>83</v>
      </c>
      <c r="X260" s="27" t="s">
        <v>552</v>
      </c>
      <c r="Y260" s="27" t="s">
        <v>156</v>
      </c>
      <c r="Z260" s="27" t="s">
        <v>1198</v>
      </c>
      <c r="AA260" s="27" t="s">
        <v>1199</v>
      </c>
      <c r="AB260" s="27" t="s">
        <v>1200</v>
      </c>
      <c r="AC260" s="27"/>
      <c r="AD260" s="27"/>
      <c r="AE260" s="27" t="s">
        <v>500</v>
      </c>
      <c r="AF260" s="28"/>
      <c r="AG260" s="28"/>
      <c r="AH260" s="28"/>
      <c r="AI260" s="28"/>
      <c r="AJ260" s="28" t="n">
        <v>1</v>
      </c>
      <c r="AK260" s="27" t="s">
        <v>447</v>
      </c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</row>
    <row r="261" customFormat="false" ht="13.8" hidden="false" customHeight="false" outlineLevel="0" collapsed="false">
      <c r="A261" s="27" t="n">
        <v>805098</v>
      </c>
      <c r="B261" s="27"/>
      <c r="C261" s="27" t="n">
        <v>0</v>
      </c>
      <c r="D261" s="28"/>
      <c r="E261" s="28"/>
      <c r="F261" s="28"/>
      <c r="G261" s="28" t="s">
        <v>90</v>
      </c>
      <c r="H261" s="28"/>
      <c r="I261" s="28"/>
      <c r="J261" s="28"/>
      <c r="K261" s="27" t="s">
        <v>403</v>
      </c>
      <c r="L261" s="27" t="s">
        <v>404</v>
      </c>
      <c r="M261" s="27" t="s">
        <v>405</v>
      </c>
      <c r="N261" s="27"/>
      <c r="O261" s="27" t="s">
        <v>81</v>
      </c>
      <c r="P261" s="27"/>
      <c r="Q261" s="28"/>
      <c r="R261" s="31" t="n">
        <v>1980</v>
      </c>
      <c r="S261" s="31" t="n">
        <v>9</v>
      </c>
      <c r="T261" s="31" t="n">
        <v>13</v>
      </c>
      <c r="U261" s="27" t="s">
        <v>236</v>
      </c>
      <c r="V261" s="27" t="s">
        <v>438</v>
      </c>
      <c r="W261" s="27" t="s">
        <v>83</v>
      </c>
      <c r="X261" s="27" t="s">
        <v>482</v>
      </c>
      <c r="Y261" s="27" t="s">
        <v>482</v>
      </c>
      <c r="Z261" s="27" t="s">
        <v>483</v>
      </c>
      <c r="AA261" s="27" t="s">
        <v>1201</v>
      </c>
      <c r="AB261" s="27" t="s">
        <v>485</v>
      </c>
      <c r="AC261" s="27"/>
      <c r="AD261" s="27"/>
      <c r="AE261" s="27" t="s">
        <v>500</v>
      </c>
      <c r="AF261" s="28"/>
      <c r="AG261" s="28"/>
      <c r="AH261" s="28"/>
      <c r="AI261" s="28"/>
      <c r="AJ261" s="28" t="n">
        <v>1</v>
      </c>
      <c r="AK261" s="27" t="s">
        <v>447</v>
      </c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</row>
    <row r="262" customFormat="false" ht="13.8" hidden="false" customHeight="false" outlineLevel="0" collapsed="false">
      <c r="A262" s="27" t="n">
        <v>815077</v>
      </c>
      <c r="B262" s="27"/>
      <c r="C262" s="27" t="n">
        <v>0</v>
      </c>
      <c r="D262" s="28"/>
      <c r="E262" s="28"/>
      <c r="F262" s="28"/>
      <c r="G262" s="28" t="s">
        <v>90</v>
      </c>
      <c r="H262" s="28"/>
      <c r="I262" s="28"/>
      <c r="J262" s="28"/>
      <c r="K262" s="27" t="s">
        <v>403</v>
      </c>
      <c r="L262" s="27" t="s">
        <v>404</v>
      </c>
      <c r="M262" s="27" t="s">
        <v>405</v>
      </c>
      <c r="N262" s="27"/>
      <c r="O262" s="27" t="s">
        <v>81</v>
      </c>
      <c r="P262" s="27"/>
      <c r="Q262" s="28"/>
      <c r="R262" s="31" t="n">
        <v>1981</v>
      </c>
      <c r="S262" s="31"/>
      <c r="T262" s="31"/>
      <c r="U262" s="27" t="s">
        <v>447</v>
      </c>
      <c r="V262" s="27" t="s">
        <v>438</v>
      </c>
      <c r="W262" s="27" t="s">
        <v>83</v>
      </c>
      <c r="X262" s="27" t="s">
        <v>422</v>
      </c>
      <c r="Y262" s="27" t="s">
        <v>1202</v>
      </c>
      <c r="Z262" s="27" t="s">
        <v>1203</v>
      </c>
      <c r="AA262" s="27" t="s">
        <v>1204</v>
      </c>
      <c r="AB262" s="27" t="s">
        <v>1205</v>
      </c>
      <c r="AC262" s="27"/>
      <c r="AD262" s="27"/>
      <c r="AE262" s="27" t="s">
        <v>412</v>
      </c>
      <c r="AF262" s="28"/>
      <c r="AG262" s="28"/>
      <c r="AH262" s="28"/>
      <c r="AI262" s="28"/>
      <c r="AJ262" s="28" t="n">
        <v>1</v>
      </c>
      <c r="AK262" s="27" t="s">
        <v>447</v>
      </c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</row>
    <row r="263" customFormat="false" ht="13.8" hidden="false" customHeight="false" outlineLevel="0" collapsed="false">
      <c r="A263" s="27" t="n">
        <v>865174</v>
      </c>
      <c r="B263" s="27"/>
      <c r="C263" s="27" t="n">
        <v>0</v>
      </c>
      <c r="D263" s="28"/>
      <c r="E263" s="28"/>
      <c r="F263" s="28"/>
      <c r="G263" s="28" t="s">
        <v>90</v>
      </c>
      <c r="H263" s="28"/>
      <c r="I263" s="28"/>
      <c r="J263" s="28"/>
      <c r="K263" s="27" t="s">
        <v>403</v>
      </c>
      <c r="L263" s="27" t="s">
        <v>404</v>
      </c>
      <c r="M263" s="27" t="s">
        <v>405</v>
      </c>
      <c r="N263" s="27"/>
      <c r="O263" s="27" t="s">
        <v>81</v>
      </c>
      <c r="P263" s="27"/>
      <c r="Q263" s="28"/>
      <c r="R263" s="31" t="n">
        <v>1986</v>
      </c>
      <c r="S263" s="31" t="n">
        <v>9</v>
      </c>
      <c r="T263" s="31" t="n">
        <v>13</v>
      </c>
      <c r="U263" s="27" t="s">
        <v>82</v>
      </c>
      <c r="V263" s="27" t="s">
        <v>406</v>
      </c>
      <c r="W263" s="27" t="s">
        <v>83</v>
      </c>
      <c r="X263" s="27" t="s">
        <v>155</v>
      </c>
      <c r="Y263" s="27" t="s">
        <v>292</v>
      </c>
      <c r="Z263" s="27" t="s">
        <v>1206</v>
      </c>
      <c r="AA263" s="27" t="s">
        <v>1207</v>
      </c>
      <c r="AB263" s="27" t="s">
        <v>563</v>
      </c>
      <c r="AC263" s="27"/>
      <c r="AD263" s="27"/>
      <c r="AE263" s="27" t="s">
        <v>467</v>
      </c>
      <c r="AF263" s="28"/>
      <c r="AG263" s="28"/>
      <c r="AH263" s="28"/>
      <c r="AI263" s="28"/>
      <c r="AJ263" s="28" t="n">
        <v>1</v>
      </c>
      <c r="AK263" s="27" t="s">
        <v>447</v>
      </c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</row>
    <row r="264" customFormat="false" ht="13.8" hidden="false" customHeight="false" outlineLevel="0" collapsed="false">
      <c r="A264" s="27" t="n">
        <v>895058</v>
      </c>
      <c r="B264" s="27"/>
      <c r="C264" s="27" t="n">
        <v>0</v>
      </c>
      <c r="D264" s="28"/>
      <c r="E264" s="28"/>
      <c r="F264" s="28"/>
      <c r="G264" s="28" t="s">
        <v>90</v>
      </c>
      <c r="H264" s="28"/>
      <c r="I264" s="28"/>
      <c r="J264" s="28"/>
      <c r="K264" s="27" t="s">
        <v>403</v>
      </c>
      <c r="L264" s="27" t="s">
        <v>404</v>
      </c>
      <c r="M264" s="27" t="s">
        <v>405</v>
      </c>
      <c r="N264" s="27"/>
      <c r="O264" s="27" t="s">
        <v>81</v>
      </c>
      <c r="P264" s="27"/>
      <c r="Q264" s="28"/>
      <c r="R264" s="31" t="n">
        <v>1989</v>
      </c>
      <c r="S264" s="31" t="n">
        <v>6</v>
      </c>
      <c r="T264" s="31" t="n">
        <v>4</v>
      </c>
      <c r="U264" s="27" t="s">
        <v>82</v>
      </c>
      <c r="V264" s="27"/>
      <c r="W264" s="27" t="s">
        <v>83</v>
      </c>
      <c r="X264" s="27" t="s">
        <v>482</v>
      </c>
      <c r="Y264" s="27" t="s">
        <v>482</v>
      </c>
      <c r="Z264" s="27" t="s">
        <v>1208</v>
      </c>
      <c r="AA264" s="27" t="s">
        <v>1209</v>
      </c>
      <c r="AB264" s="27" t="s">
        <v>1210</v>
      </c>
      <c r="AC264" s="27"/>
      <c r="AD264" s="27"/>
      <c r="AE264" s="27" t="s">
        <v>467</v>
      </c>
      <c r="AF264" s="28"/>
      <c r="AG264" s="28"/>
      <c r="AH264" s="28"/>
      <c r="AI264" s="28"/>
      <c r="AJ264" s="28" t="n">
        <v>1</v>
      </c>
      <c r="AK264" s="27" t="s">
        <v>447</v>
      </c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</row>
    <row r="265" customFormat="false" ht="13.8" hidden="false" customHeight="false" outlineLevel="0" collapsed="false">
      <c r="A265" s="27" t="n">
        <v>895123</v>
      </c>
      <c r="B265" s="27"/>
      <c r="C265" s="27" t="n">
        <v>0</v>
      </c>
      <c r="D265" s="28"/>
      <c r="E265" s="28"/>
      <c r="F265" s="28"/>
      <c r="G265" s="28" t="s">
        <v>90</v>
      </c>
      <c r="H265" s="28"/>
      <c r="I265" s="28"/>
      <c r="J265" s="28"/>
      <c r="K265" s="27" t="s">
        <v>403</v>
      </c>
      <c r="L265" s="27" t="s">
        <v>404</v>
      </c>
      <c r="M265" s="27" t="s">
        <v>405</v>
      </c>
      <c r="N265" s="27"/>
      <c r="O265" s="27" t="s">
        <v>81</v>
      </c>
      <c r="P265" s="27"/>
      <c r="Q265" s="28"/>
      <c r="R265" s="31" t="n">
        <v>1989</v>
      </c>
      <c r="S265" s="31" t="n">
        <v>7</v>
      </c>
      <c r="T265" s="31" t="n">
        <v>19</v>
      </c>
      <c r="U265" s="27" t="s">
        <v>447</v>
      </c>
      <c r="V265" s="27" t="s">
        <v>438</v>
      </c>
      <c r="W265" s="27" t="s">
        <v>83</v>
      </c>
      <c r="X265" s="27" t="s">
        <v>482</v>
      </c>
      <c r="Y265" s="27" t="s">
        <v>482</v>
      </c>
      <c r="Z265" s="27" t="s">
        <v>1211</v>
      </c>
      <c r="AA265" s="27" t="s">
        <v>1212</v>
      </c>
      <c r="AB265" s="27" t="s">
        <v>1213</v>
      </c>
      <c r="AC265" s="27"/>
      <c r="AD265" s="27"/>
      <c r="AE265" s="27" t="s">
        <v>467</v>
      </c>
      <c r="AF265" s="28"/>
      <c r="AG265" s="28"/>
      <c r="AH265" s="28"/>
      <c r="AI265" s="28"/>
      <c r="AJ265" s="28" t="n">
        <v>1</v>
      </c>
      <c r="AK265" s="27" t="s">
        <v>447</v>
      </c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</row>
    <row r="266" customFormat="false" ht="13.8" hidden="false" customHeight="false" outlineLevel="0" collapsed="false">
      <c r="A266" s="27" t="n">
        <v>915059</v>
      </c>
      <c r="B266" s="27"/>
      <c r="C266" s="27" t="n">
        <v>0</v>
      </c>
      <c r="D266" s="28"/>
      <c r="E266" s="28"/>
      <c r="F266" s="28"/>
      <c r="G266" s="28" t="s">
        <v>90</v>
      </c>
      <c r="H266" s="28"/>
      <c r="I266" s="28"/>
      <c r="J266" s="28"/>
      <c r="K266" s="27" t="s">
        <v>403</v>
      </c>
      <c r="L266" s="27" t="s">
        <v>404</v>
      </c>
      <c r="M266" s="27" t="s">
        <v>405</v>
      </c>
      <c r="N266" s="27"/>
      <c r="O266" s="27" t="s">
        <v>81</v>
      </c>
      <c r="P266" s="27"/>
      <c r="Q266" s="28"/>
      <c r="R266" s="31" t="n">
        <v>1991</v>
      </c>
      <c r="S266" s="31" t="n">
        <v>4</v>
      </c>
      <c r="T266" s="31" t="n">
        <v>16</v>
      </c>
      <c r="U266" s="27" t="s">
        <v>236</v>
      </c>
      <c r="V266" s="27" t="s">
        <v>438</v>
      </c>
      <c r="W266" s="27" t="s">
        <v>83</v>
      </c>
      <c r="X266" s="27" t="s">
        <v>456</v>
      </c>
      <c r="Y266" s="27"/>
      <c r="Z266" s="27" t="s">
        <v>531</v>
      </c>
      <c r="AA266" s="27"/>
      <c r="AB266" s="27" t="s">
        <v>563</v>
      </c>
      <c r="AC266" s="27"/>
      <c r="AD266" s="27"/>
      <c r="AE266" s="27" t="s">
        <v>467</v>
      </c>
      <c r="AF266" s="28"/>
      <c r="AG266" s="28"/>
      <c r="AH266" s="28"/>
      <c r="AI266" s="28"/>
      <c r="AJ266" s="28" t="n">
        <v>1</v>
      </c>
      <c r="AK266" s="27" t="s">
        <v>447</v>
      </c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</row>
    <row r="267" customFormat="false" ht="13.8" hidden="false" customHeight="false" outlineLevel="0" collapsed="false">
      <c r="A267" s="27" t="n">
        <v>915089</v>
      </c>
      <c r="B267" s="27"/>
      <c r="C267" s="27" t="n">
        <v>0</v>
      </c>
      <c r="D267" s="28"/>
      <c r="E267" s="28"/>
      <c r="F267" s="28"/>
      <c r="G267" s="28" t="s">
        <v>90</v>
      </c>
      <c r="H267" s="28"/>
      <c r="I267" s="28"/>
      <c r="J267" s="28"/>
      <c r="K267" s="27" t="s">
        <v>403</v>
      </c>
      <c r="L267" s="27" t="s">
        <v>404</v>
      </c>
      <c r="M267" s="27" t="s">
        <v>405</v>
      </c>
      <c r="N267" s="27"/>
      <c r="O267" s="27" t="s">
        <v>81</v>
      </c>
      <c r="P267" s="27"/>
      <c r="Q267" s="28"/>
      <c r="R267" s="31" t="n">
        <v>1991</v>
      </c>
      <c r="S267" s="31" t="n">
        <v>7</v>
      </c>
      <c r="T267" s="31" t="n">
        <v>28</v>
      </c>
      <c r="U267" s="27" t="s">
        <v>447</v>
      </c>
      <c r="V267" s="27" t="s">
        <v>447</v>
      </c>
      <c r="W267" s="27" t="s">
        <v>83</v>
      </c>
      <c r="X267" s="27" t="s">
        <v>456</v>
      </c>
      <c r="Y267" s="27" t="s">
        <v>1074</v>
      </c>
      <c r="Z267" s="27" t="s">
        <v>1214</v>
      </c>
      <c r="AA267" s="27" t="s">
        <v>1215</v>
      </c>
      <c r="AB267" s="27" t="s">
        <v>499</v>
      </c>
      <c r="AC267" s="27"/>
      <c r="AD267" s="27"/>
      <c r="AE267" s="27" t="s">
        <v>500</v>
      </c>
      <c r="AF267" s="28"/>
      <c r="AG267" s="28"/>
      <c r="AH267" s="28"/>
      <c r="AI267" s="28"/>
      <c r="AJ267" s="28" t="n">
        <v>1</v>
      </c>
      <c r="AK267" s="27" t="s">
        <v>447</v>
      </c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</row>
    <row r="268" customFormat="false" ht="13.8" hidden="false" customHeight="false" outlineLevel="0" collapsed="false">
      <c r="A268" s="27" t="n">
        <v>935211</v>
      </c>
      <c r="B268" s="27"/>
      <c r="C268" s="27" t="n">
        <v>0</v>
      </c>
      <c r="D268" s="28"/>
      <c r="E268" s="28"/>
      <c r="F268" s="28"/>
      <c r="G268" s="27" t="s">
        <v>90</v>
      </c>
      <c r="H268" s="28"/>
      <c r="I268" s="28"/>
      <c r="J268" s="28"/>
      <c r="K268" s="27" t="s">
        <v>403</v>
      </c>
      <c r="L268" s="27" t="s">
        <v>404</v>
      </c>
      <c r="M268" s="27" t="s">
        <v>405</v>
      </c>
      <c r="N268" s="27"/>
      <c r="O268" s="27" t="s">
        <v>81</v>
      </c>
      <c r="P268" s="27"/>
      <c r="Q268" s="28"/>
      <c r="R268" s="31" t="n">
        <v>1993</v>
      </c>
      <c r="S268" s="31" t="n">
        <v>10</v>
      </c>
      <c r="T268" s="31" t="n">
        <v>11</v>
      </c>
      <c r="U268" s="27" t="s">
        <v>236</v>
      </c>
      <c r="V268" s="27"/>
      <c r="W268" s="27" t="s">
        <v>83</v>
      </c>
      <c r="X268" s="27" t="s">
        <v>940</v>
      </c>
      <c r="Y268" s="27" t="s">
        <v>1216</v>
      </c>
      <c r="Z268" s="27" t="s">
        <v>1217</v>
      </c>
      <c r="AA268" s="27"/>
      <c r="AB268" s="27" t="s">
        <v>563</v>
      </c>
      <c r="AC268" s="27"/>
      <c r="AD268" s="27"/>
      <c r="AE268" s="27" t="s">
        <v>467</v>
      </c>
      <c r="AF268" s="28"/>
      <c r="AG268" s="28"/>
      <c r="AH268" s="28"/>
      <c r="AI268" s="28"/>
      <c r="AJ268" s="28" t="n">
        <v>0</v>
      </c>
      <c r="AK268" s="28" t="s">
        <v>435</v>
      </c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</row>
    <row r="269" customFormat="false" ht="13.8" hidden="false" customHeight="false" outlineLevel="0" collapsed="false">
      <c r="A269" s="27" t="n">
        <v>935228</v>
      </c>
      <c r="B269" s="27"/>
      <c r="C269" s="27" t="n">
        <v>0</v>
      </c>
      <c r="D269" s="28"/>
      <c r="E269" s="28"/>
      <c r="F269" s="28"/>
      <c r="G269" s="27" t="s">
        <v>90</v>
      </c>
      <c r="H269" s="28"/>
      <c r="I269" s="28"/>
      <c r="J269" s="28"/>
      <c r="K269" s="27" t="s">
        <v>403</v>
      </c>
      <c r="L269" s="27" t="s">
        <v>404</v>
      </c>
      <c r="M269" s="27" t="s">
        <v>405</v>
      </c>
      <c r="N269" s="27"/>
      <c r="O269" s="27" t="s">
        <v>81</v>
      </c>
      <c r="P269" s="27"/>
      <c r="Q269" s="28"/>
      <c r="R269" s="31" t="n">
        <v>1993</v>
      </c>
      <c r="S269" s="31" t="n">
        <v>9</v>
      </c>
      <c r="T269" s="31" t="n">
        <v>14</v>
      </c>
      <c r="U269" s="27" t="s">
        <v>236</v>
      </c>
      <c r="V269" s="27" t="s">
        <v>438</v>
      </c>
      <c r="W269" s="27" t="s">
        <v>83</v>
      </c>
      <c r="X269" s="27" t="s">
        <v>482</v>
      </c>
      <c r="Y269" s="27"/>
      <c r="Z269" s="27" t="s">
        <v>1218</v>
      </c>
      <c r="AA269" s="27"/>
      <c r="AB269" s="27" t="s">
        <v>563</v>
      </c>
      <c r="AC269" s="27"/>
      <c r="AD269" s="27"/>
      <c r="AE269" s="27" t="s">
        <v>467</v>
      </c>
      <c r="AF269" s="28"/>
      <c r="AG269" s="28"/>
      <c r="AH269" s="28"/>
      <c r="AI269" s="28"/>
      <c r="AJ269" s="28" t="n">
        <v>0</v>
      </c>
      <c r="AK269" s="28" t="s">
        <v>435</v>
      </c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</row>
    <row r="270" customFormat="false" ht="13.8" hidden="false" customHeight="false" outlineLevel="0" collapsed="false">
      <c r="A270" s="27" t="n">
        <v>965020</v>
      </c>
      <c r="B270" s="27"/>
      <c r="C270" s="27" t="n">
        <v>0</v>
      </c>
      <c r="D270" s="28"/>
      <c r="E270" s="28"/>
      <c r="F270" s="28"/>
      <c r="G270" s="27" t="s">
        <v>90</v>
      </c>
      <c r="H270" s="28"/>
      <c r="I270" s="28"/>
      <c r="J270" s="28"/>
      <c r="K270" s="27" t="s">
        <v>403</v>
      </c>
      <c r="L270" s="27" t="s">
        <v>404</v>
      </c>
      <c r="M270" s="27" t="s">
        <v>405</v>
      </c>
      <c r="N270" s="27"/>
      <c r="O270" s="27" t="s">
        <v>81</v>
      </c>
      <c r="P270" s="27"/>
      <c r="Q270" s="28"/>
      <c r="R270" s="31" t="n">
        <v>1995</v>
      </c>
      <c r="S270" s="31" t="n">
        <v>9</v>
      </c>
      <c r="T270" s="31" t="n">
        <v>17</v>
      </c>
      <c r="U270" s="27"/>
      <c r="V270" s="27" t="s">
        <v>406</v>
      </c>
      <c r="W270" s="27" t="s">
        <v>83</v>
      </c>
      <c r="X270" s="27" t="s">
        <v>659</v>
      </c>
      <c r="Y270" s="27" t="s">
        <v>847</v>
      </c>
      <c r="Z270" s="27" t="s">
        <v>1219</v>
      </c>
      <c r="AA270" s="27" t="s">
        <v>1220</v>
      </c>
      <c r="AB270" s="27" t="s">
        <v>850</v>
      </c>
      <c r="AC270" s="27"/>
      <c r="AD270" s="27"/>
      <c r="AE270" s="27" t="s">
        <v>467</v>
      </c>
      <c r="AF270" s="28"/>
      <c r="AG270" s="28"/>
      <c r="AH270" s="28"/>
      <c r="AI270" s="28"/>
      <c r="AJ270" s="28" t="n">
        <v>0</v>
      </c>
      <c r="AK270" s="28" t="s">
        <v>435</v>
      </c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</row>
    <row r="271" customFormat="false" ht="13.8" hidden="false" customHeight="false" outlineLevel="0" collapsed="false">
      <c r="A271" s="27" t="n">
        <v>965186</v>
      </c>
      <c r="B271" s="27"/>
      <c r="C271" s="27" t="n">
        <v>0</v>
      </c>
      <c r="D271" s="28"/>
      <c r="E271" s="28"/>
      <c r="F271" s="28"/>
      <c r="G271" s="27" t="s">
        <v>90</v>
      </c>
      <c r="H271" s="28"/>
      <c r="I271" s="28"/>
      <c r="J271" s="28"/>
      <c r="K271" s="27" t="s">
        <v>403</v>
      </c>
      <c r="L271" s="27" t="s">
        <v>404</v>
      </c>
      <c r="M271" s="27" t="s">
        <v>405</v>
      </c>
      <c r="N271" s="27"/>
      <c r="O271" s="27" t="s">
        <v>81</v>
      </c>
      <c r="P271" s="27"/>
      <c r="Q271" s="28"/>
      <c r="R271" s="31" t="n">
        <v>1996</v>
      </c>
      <c r="S271" s="31" t="n">
        <v>6</v>
      </c>
      <c r="T271" s="31" t="n">
        <v>1</v>
      </c>
      <c r="U271" s="27" t="s">
        <v>82</v>
      </c>
      <c r="V271" s="27"/>
      <c r="W271" s="27" t="s">
        <v>83</v>
      </c>
      <c r="X271" s="27" t="s">
        <v>456</v>
      </c>
      <c r="Y271" s="27"/>
      <c r="Z271" s="27" t="s">
        <v>1221</v>
      </c>
      <c r="AA271" s="27" t="s">
        <v>1222</v>
      </c>
      <c r="AB271" s="27" t="s">
        <v>499</v>
      </c>
      <c r="AC271" s="27"/>
      <c r="AD271" s="27"/>
      <c r="AE271" s="27" t="s">
        <v>467</v>
      </c>
      <c r="AF271" s="28"/>
      <c r="AG271" s="28"/>
      <c r="AH271" s="28"/>
      <c r="AI271" s="28"/>
      <c r="AJ271" s="28" t="n">
        <v>0</v>
      </c>
      <c r="AK271" s="28" t="s">
        <v>435</v>
      </c>
      <c r="AL271" s="28"/>
      <c r="AM271" s="28"/>
      <c r="AN271" s="27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</row>
    <row r="272" customFormat="false" ht="13.8" hidden="false" customHeight="false" outlineLevel="0" collapsed="false">
      <c r="A272" s="27" t="n">
        <v>975216</v>
      </c>
      <c r="B272" s="27"/>
      <c r="C272" s="27" t="n">
        <v>0</v>
      </c>
      <c r="D272" s="28"/>
      <c r="E272" s="28"/>
      <c r="F272" s="28"/>
      <c r="G272" s="28" t="s">
        <v>90</v>
      </c>
      <c r="H272" s="28"/>
      <c r="I272" s="28"/>
      <c r="J272" s="28"/>
      <c r="K272" s="27" t="s">
        <v>403</v>
      </c>
      <c r="L272" s="27" t="s">
        <v>404</v>
      </c>
      <c r="M272" s="27" t="s">
        <v>405</v>
      </c>
      <c r="N272" s="27"/>
      <c r="O272" s="27" t="s">
        <v>81</v>
      </c>
      <c r="P272" s="27"/>
      <c r="Q272" s="28"/>
      <c r="R272" s="31" t="n">
        <v>1996</v>
      </c>
      <c r="S272" s="31" t="n">
        <v>6</v>
      </c>
      <c r="T272" s="31" t="n">
        <v>20</v>
      </c>
      <c r="U272" s="27" t="s">
        <v>236</v>
      </c>
      <c r="V272" s="27"/>
      <c r="W272" s="27" t="s">
        <v>83</v>
      </c>
      <c r="X272" s="27" t="s">
        <v>482</v>
      </c>
      <c r="Y272" s="27" t="s">
        <v>1223</v>
      </c>
      <c r="Z272" s="27" t="s">
        <v>1224</v>
      </c>
      <c r="AA272" s="27" t="s">
        <v>1225</v>
      </c>
      <c r="AB272" s="27" t="s">
        <v>1226</v>
      </c>
      <c r="AC272" s="27"/>
      <c r="AD272" s="27"/>
      <c r="AE272" s="27" t="s">
        <v>467</v>
      </c>
      <c r="AF272" s="28"/>
      <c r="AG272" s="28"/>
      <c r="AH272" s="28"/>
      <c r="AI272" s="28"/>
      <c r="AJ272" s="28" t="n">
        <v>0</v>
      </c>
      <c r="AK272" s="28" t="s">
        <v>435</v>
      </c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</row>
    <row r="273" customFormat="false" ht="13.8" hidden="false" customHeight="false" outlineLevel="0" collapsed="false">
      <c r="A273" s="27" t="n">
        <v>975217</v>
      </c>
      <c r="B273" s="27"/>
      <c r="C273" s="27" t="n">
        <v>0</v>
      </c>
      <c r="D273" s="28"/>
      <c r="E273" s="28"/>
      <c r="F273" s="28"/>
      <c r="G273" s="28" t="s">
        <v>90</v>
      </c>
      <c r="H273" s="28"/>
      <c r="I273" s="28"/>
      <c r="J273" s="28"/>
      <c r="K273" s="27" t="s">
        <v>403</v>
      </c>
      <c r="L273" s="27" t="s">
        <v>404</v>
      </c>
      <c r="M273" s="27" t="s">
        <v>405</v>
      </c>
      <c r="N273" s="27"/>
      <c r="O273" s="27" t="s">
        <v>81</v>
      </c>
      <c r="P273" s="27"/>
      <c r="Q273" s="28"/>
      <c r="R273" s="31" t="n">
        <v>1997</v>
      </c>
      <c r="S273" s="31" t="n">
        <v>10</v>
      </c>
      <c r="T273" s="31" t="n">
        <v>4</v>
      </c>
      <c r="U273" s="27" t="s">
        <v>236</v>
      </c>
      <c r="V273" s="27"/>
      <c r="W273" s="27" t="s">
        <v>83</v>
      </c>
      <c r="X273" s="27" t="s">
        <v>659</v>
      </c>
      <c r="Y273" s="27"/>
      <c r="Z273" s="27" t="s">
        <v>1227</v>
      </c>
      <c r="AA273" s="27" t="s">
        <v>1228</v>
      </c>
      <c r="AB273" s="27" t="s">
        <v>1031</v>
      </c>
      <c r="AC273" s="27"/>
      <c r="AD273" s="27"/>
      <c r="AE273" s="27" t="s">
        <v>467</v>
      </c>
      <c r="AF273" s="28"/>
      <c r="AG273" s="28"/>
      <c r="AH273" s="28"/>
      <c r="AI273" s="28"/>
      <c r="AJ273" s="28" t="n">
        <v>0</v>
      </c>
      <c r="AK273" s="28" t="s">
        <v>435</v>
      </c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</row>
    <row r="274" customFormat="false" ht="13.8" hidden="false" customHeight="false" outlineLevel="0" collapsed="false">
      <c r="A274" s="27" t="n">
        <v>975218</v>
      </c>
      <c r="B274" s="27"/>
      <c r="C274" s="27" t="n">
        <v>0</v>
      </c>
      <c r="D274" s="28"/>
      <c r="E274" s="28"/>
      <c r="F274" s="28"/>
      <c r="G274" s="28" t="s">
        <v>90</v>
      </c>
      <c r="H274" s="28"/>
      <c r="I274" s="28"/>
      <c r="J274" s="28"/>
      <c r="K274" s="27" t="s">
        <v>403</v>
      </c>
      <c r="L274" s="27" t="s">
        <v>404</v>
      </c>
      <c r="M274" s="27" t="s">
        <v>405</v>
      </c>
      <c r="N274" s="27"/>
      <c r="O274" s="27" t="s">
        <v>81</v>
      </c>
      <c r="P274" s="27"/>
      <c r="Q274" s="28"/>
      <c r="R274" s="31" t="n">
        <v>1997</v>
      </c>
      <c r="S274" s="31" t="n">
        <v>5</v>
      </c>
      <c r="T274" s="31" t="n">
        <v>23</v>
      </c>
      <c r="U274" s="27" t="s">
        <v>236</v>
      </c>
      <c r="V274" s="27"/>
      <c r="W274" s="27" t="s">
        <v>83</v>
      </c>
      <c r="X274" s="27" t="s">
        <v>698</v>
      </c>
      <c r="Y274" s="27"/>
      <c r="Z274" s="27" t="s">
        <v>1229</v>
      </c>
      <c r="AA274" s="27" t="s">
        <v>1230</v>
      </c>
      <c r="AB274" s="27" t="s">
        <v>1231</v>
      </c>
      <c r="AC274" s="27"/>
      <c r="AD274" s="27"/>
      <c r="AE274" s="27" t="s">
        <v>467</v>
      </c>
      <c r="AF274" s="28"/>
      <c r="AG274" s="28"/>
      <c r="AH274" s="28"/>
      <c r="AI274" s="28"/>
      <c r="AJ274" s="28" t="n">
        <v>0</v>
      </c>
      <c r="AK274" s="28" t="s">
        <v>435</v>
      </c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</row>
    <row r="275" customFormat="false" ht="13.8" hidden="false" customHeight="false" outlineLevel="0" collapsed="false">
      <c r="A275" s="27" t="n">
        <v>975223</v>
      </c>
      <c r="B275" s="27"/>
      <c r="C275" s="27" t="n">
        <v>0</v>
      </c>
      <c r="D275" s="28"/>
      <c r="E275" s="28"/>
      <c r="F275" s="28"/>
      <c r="G275" s="28" t="s">
        <v>90</v>
      </c>
      <c r="H275" s="28"/>
      <c r="I275" s="28"/>
      <c r="J275" s="28"/>
      <c r="K275" s="27" t="s">
        <v>403</v>
      </c>
      <c r="L275" s="27" t="s">
        <v>404</v>
      </c>
      <c r="M275" s="27" t="s">
        <v>405</v>
      </c>
      <c r="N275" s="27"/>
      <c r="O275" s="27" t="s">
        <v>81</v>
      </c>
      <c r="P275" s="27"/>
      <c r="Q275" s="28"/>
      <c r="R275" s="31" t="n">
        <v>1997</v>
      </c>
      <c r="S275" s="31" t="n">
        <v>10</v>
      </c>
      <c r="T275" s="31" t="n">
        <v>26</v>
      </c>
      <c r="U275" s="27" t="s">
        <v>82</v>
      </c>
      <c r="V275" s="27"/>
      <c r="W275" s="27" t="s">
        <v>83</v>
      </c>
      <c r="X275" s="27" t="s">
        <v>560</v>
      </c>
      <c r="Y275" s="27" t="s">
        <v>1232</v>
      </c>
      <c r="Z275" s="27" t="s">
        <v>1233</v>
      </c>
      <c r="AA275" s="27" t="s">
        <v>1234</v>
      </c>
      <c r="AB275" s="27" t="s">
        <v>563</v>
      </c>
      <c r="AC275" s="27"/>
      <c r="AD275" s="27"/>
      <c r="AE275" s="27" t="s">
        <v>467</v>
      </c>
      <c r="AF275" s="28"/>
      <c r="AG275" s="28"/>
      <c r="AH275" s="28"/>
      <c r="AI275" s="28"/>
      <c r="AJ275" s="28" t="n">
        <v>0</v>
      </c>
      <c r="AK275" s="28" t="s">
        <v>435</v>
      </c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</row>
    <row r="276" customFormat="false" ht="13.8" hidden="false" customHeight="false" outlineLevel="0" collapsed="false">
      <c r="A276" s="27" t="n">
        <v>985672</v>
      </c>
      <c r="B276" s="27"/>
      <c r="C276" s="27" t="n">
        <v>0</v>
      </c>
      <c r="D276" s="28"/>
      <c r="E276" s="28"/>
      <c r="F276" s="28"/>
      <c r="G276" s="27" t="s">
        <v>90</v>
      </c>
      <c r="H276" s="28"/>
      <c r="I276" s="28"/>
      <c r="J276" s="28"/>
      <c r="K276" s="27" t="s">
        <v>403</v>
      </c>
      <c r="L276" s="27" t="s">
        <v>404</v>
      </c>
      <c r="M276" s="27" t="s">
        <v>405</v>
      </c>
      <c r="N276" s="27"/>
      <c r="O276" s="27" t="s">
        <v>81</v>
      </c>
      <c r="P276" s="27"/>
      <c r="Q276" s="28"/>
      <c r="R276" s="31" t="n">
        <v>1998</v>
      </c>
      <c r="S276" s="31" t="n">
        <v>5</v>
      </c>
      <c r="T276" s="31" t="n">
        <v>9</v>
      </c>
      <c r="U276" s="27" t="s">
        <v>236</v>
      </c>
      <c r="V276" s="27"/>
      <c r="W276" s="27" t="s">
        <v>83</v>
      </c>
      <c r="X276" s="27" t="s">
        <v>1127</v>
      </c>
      <c r="Y276" s="27"/>
      <c r="Z276" s="27" t="s">
        <v>1235</v>
      </c>
      <c r="AA276" s="27" t="s">
        <v>1236</v>
      </c>
      <c r="AB276" s="27" t="s">
        <v>1237</v>
      </c>
      <c r="AC276" s="27"/>
      <c r="AD276" s="27"/>
      <c r="AE276" s="27" t="s">
        <v>467</v>
      </c>
      <c r="AF276" s="28"/>
      <c r="AG276" s="28"/>
      <c r="AH276" s="28"/>
      <c r="AI276" s="28"/>
      <c r="AJ276" s="28" t="n">
        <v>0</v>
      </c>
      <c r="AK276" s="28" t="s">
        <v>435</v>
      </c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</row>
    <row r="277" customFormat="false" ht="13.8" hidden="false" customHeight="false" outlineLevel="0" collapsed="false">
      <c r="A277" s="27" t="n">
        <v>805099</v>
      </c>
      <c r="B277" s="27"/>
      <c r="C277" s="27" t="n">
        <v>0</v>
      </c>
      <c r="D277" s="28"/>
      <c r="E277" s="28"/>
      <c r="F277" s="28"/>
      <c r="G277" s="27"/>
      <c r="H277" s="28"/>
      <c r="I277" s="28"/>
      <c r="J277" s="28"/>
      <c r="K277" s="27" t="s">
        <v>403</v>
      </c>
      <c r="L277" s="27" t="s">
        <v>404</v>
      </c>
      <c r="M277" s="27" t="s">
        <v>405</v>
      </c>
      <c r="N277" s="27"/>
      <c r="O277" s="27" t="s">
        <v>81</v>
      </c>
      <c r="P277" s="27"/>
      <c r="Q277" s="28"/>
      <c r="R277" s="31" t="n">
        <v>1980</v>
      </c>
      <c r="S277" s="31" t="n">
        <v>9</v>
      </c>
      <c r="T277" s="31" t="n">
        <v>13</v>
      </c>
      <c r="U277" s="27" t="s">
        <v>82</v>
      </c>
      <c r="V277" s="27" t="s">
        <v>438</v>
      </c>
      <c r="W277" s="27" t="s">
        <v>83</v>
      </c>
      <c r="X277" s="27" t="s">
        <v>482</v>
      </c>
      <c r="Y277" s="27" t="s">
        <v>482</v>
      </c>
      <c r="Z277" s="27" t="s">
        <v>483</v>
      </c>
      <c r="AA277" s="27" t="s">
        <v>1238</v>
      </c>
      <c r="AB277" s="27" t="s">
        <v>485</v>
      </c>
      <c r="AC277" s="27"/>
      <c r="AD277" s="27"/>
      <c r="AE277" s="27" t="s">
        <v>500</v>
      </c>
      <c r="AF277" s="28"/>
      <c r="AG277" s="28"/>
      <c r="AH277" s="28"/>
      <c r="AI277" s="28"/>
      <c r="AJ277" s="28" t="n">
        <v>1</v>
      </c>
      <c r="AK277" s="27" t="s">
        <v>447</v>
      </c>
      <c r="AL277" s="28"/>
      <c r="AM277" s="28"/>
      <c r="AN277" s="29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</row>
    <row r="278" customFormat="false" ht="13.8" hidden="false" customHeight="false" outlineLevel="0" collapsed="false">
      <c r="A278" s="27" t="n">
        <v>885244</v>
      </c>
      <c r="B278" s="27"/>
      <c r="C278" s="27" t="n">
        <v>0</v>
      </c>
      <c r="D278" s="28"/>
      <c r="E278" s="28"/>
      <c r="F278" s="28"/>
      <c r="G278" s="28"/>
      <c r="H278" s="28"/>
      <c r="I278" s="28"/>
      <c r="J278" s="28"/>
      <c r="K278" s="27" t="s">
        <v>403</v>
      </c>
      <c r="L278" s="27" t="s">
        <v>404</v>
      </c>
      <c r="M278" s="27" t="s">
        <v>405</v>
      </c>
      <c r="N278" s="27"/>
      <c r="O278" s="27" t="s">
        <v>81</v>
      </c>
      <c r="P278" s="27"/>
      <c r="Q278" s="28"/>
      <c r="R278" s="31" t="n">
        <v>1988</v>
      </c>
      <c r="S278" s="31" t="n">
        <v>11</v>
      </c>
      <c r="T278" s="31" t="n">
        <v>13</v>
      </c>
      <c r="U278" s="27" t="s">
        <v>82</v>
      </c>
      <c r="V278" s="27" t="s">
        <v>406</v>
      </c>
      <c r="W278" s="27" t="s">
        <v>83</v>
      </c>
      <c r="X278" s="27" t="s">
        <v>659</v>
      </c>
      <c r="Y278" s="27" t="s">
        <v>847</v>
      </c>
      <c r="Z278" s="27" t="s">
        <v>1239</v>
      </c>
      <c r="AA278" s="27"/>
      <c r="AB278" s="27" t="s">
        <v>1240</v>
      </c>
      <c r="AC278" s="27"/>
      <c r="AD278" s="27"/>
      <c r="AE278" s="27" t="s">
        <v>467</v>
      </c>
      <c r="AF278" s="28"/>
      <c r="AG278" s="28"/>
      <c r="AH278" s="28"/>
      <c r="AI278" s="28"/>
      <c r="AJ278" s="28" t="n">
        <v>1</v>
      </c>
      <c r="AK278" s="27" t="s">
        <v>447</v>
      </c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</row>
    <row r="279" customFormat="false" ht="13.8" hidden="false" customHeight="false" outlineLevel="0" collapsed="false">
      <c r="A279" s="27" t="n">
        <v>895152</v>
      </c>
      <c r="B279" s="27"/>
      <c r="C279" s="27" t="n">
        <v>0</v>
      </c>
      <c r="D279" s="28"/>
      <c r="E279" s="28"/>
      <c r="F279" s="28"/>
      <c r="G279" s="28"/>
      <c r="H279" s="28"/>
      <c r="I279" s="28"/>
      <c r="J279" s="28"/>
      <c r="K279" s="27" t="s">
        <v>403</v>
      </c>
      <c r="L279" s="27" t="s">
        <v>404</v>
      </c>
      <c r="M279" s="27" t="s">
        <v>405</v>
      </c>
      <c r="N279" s="27"/>
      <c r="O279" s="27" t="s">
        <v>81</v>
      </c>
      <c r="P279" s="27"/>
      <c r="Q279" s="28"/>
      <c r="R279" s="31" t="n">
        <v>1989</v>
      </c>
      <c r="S279" s="31" t="n">
        <v>9</v>
      </c>
      <c r="T279" s="31" t="n">
        <v>11</v>
      </c>
      <c r="U279" s="27" t="s">
        <v>82</v>
      </c>
      <c r="V279" s="27"/>
      <c r="W279" s="27" t="s">
        <v>83</v>
      </c>
      <c r="X279" s="27" t="s">
        <v>482</v>
      </c>
      <c r="Y279" s="27" t="s">
        <v>482</v>
      </c>
      <c r="Z279" s="27" t="s">
        <v>513</v>
      </c>
      <c r="AA279" s="27" t="s">
        <v>514</v>
      </c>
      <c r="AB279" s="27" t="s">
        <v>492</v>
      </c>
      <c r="AC279" s="27"/>
      <c r="AD279" s="27"/>
      <c r="AE279" s="27" t="s">
        <v>467</v>
      </c>
      <c r="AF279" s="28"/>
      <c r="AG279" s="28"/>
      <c r="AH279" s="28"/>
      <c r="AI279" s="28"/>
      <c r="AJ279" s="28" t="n">
        <v>1</v>
      </c>
      <c r="AK279" s="27" t="s">
        <v>447</v>
      </c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</row>
    <row r="280" customFormat="false" ht="13.8" hidden="false" customHeight="false" outlineLevel="0" collapsed="false">
      <c r="A280" s="27" t="n">
        <v>895153</v>
      </c>
      <c r="B280" s="27"/>
      <c r="C280" s="27" t="n">
        <v>0</v>
      </c>
      <c r="D280" s="28"/>
      <c r="E280" s="28"/>
      <c r="F280" s="28"/>
      <c r="G280" s="28"/>
      <c r="H280" s="28"/>
      <c r="I280" s="28"/>
      <c r="J280" s="28"/>
      <c r="K280" s="27" t="s">
        <v>403</v>
      </c>
      <c r="L280" s="27" t="s">
        <v>404</v>
      </c>
      <c r="M280" s="27" t="s">
        <v>405</v>
      </c>
      <c r="N280" s="27"/>
      <c r="O280" s="27" t="s">
        <v>81</v>
      </c>
      <c r="P280" s="27"/>
      <c r="Q280" s="28"/>
      <c r="R280" s="31" t="n">
        <v>1989</v>
      </c>
      <c r="S280" s="31" t="n">
        <v>9</v>
      </c>
      <c r="T280" s="31" t="n">
        <v>11</v>
      </c>
      <c r="U280" s="27" t="s">
        <v>236</v>
      </c>
      <c r="V280" s="27"/>
      <c r="W280" s="27" t="s">
        <v>83</v>
      </c>
      <c r="X280" s="27" t="s">
        <v>482</v>
      </c>
      <c r="Y280" s="27" t="s">
        <v>482</v>
      </c>
      <c r="Z280" s="27" t="s">
        <v>513</v>
      </c>
      <c r="AA280" s="27" t="s">
        <v>514</v>
      </c>
      <c r="AB280" s="27" t="s">
        <v>492</v>
      </c>
      <c r="AC280" s="27"/>
      <c r="AD280" s="27"/>
      <c r="AE280" s="27" t="s">
        <v>467</v>
      </c>
      <c r="AF280" s="28"/>
      <c r="AG280" s="28"/>
      <c r="AH280" s="28"/>
      <c r="AI280" s="28"/>
      <c r="AJ280" s="28" t="n">
        <v>1</v>
      </c>
      <c r="AK280" s="27" t="s">
        <v>447</v>
      </c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</row>
    <row r="281" customFormat="false" ht="13.8" hidden="false" customHeight="false" outlineLevel="0" collapsed="false">
      <c r="A281" s="27" t="n">
        <v>905074</v>
      </c>
      <c r="B281" s="27"/>
      <c r="C281" s="27" t="n">
        <v>0</v>
      </c>
      <c r="D281" s="28"/>
      <c r="E281" s="28"/>
      <c r="F281" s="28"/>
      <c r="G281" s="28"/>
      <c r="H281" s="28"/>
      <c r="I281" s="28"/>
      <c r="J281" s="28"/>
      <c r="K281" s="27" t="s">
        <v>403</v>
      </c>
      <c r="L281" s="27" t="s">
        <v>404</v>
      </c>
      <c r="M281" s="27" t="s">
        <v>405</v>
      </c>
      <c r="N281" s="27"/>
      <c r="O281" s="27" t="s">
        <v>81</v>
      </c>
      <c r="P281" s="27"/>
      <c r="Q281" s="28"/>
      <c r="R281" s="31" t="n">
        <v>1990</v>
      </c>
      <c r="S281" s="31" t="n">
        <v>8</v>
      </c>
      <c r="T281" s="31" t="n">
        <v>22</v>
      </c>
      <c r="U281" s="27" t="s">
        <v>236</v>
      </c>
      <c r="V281" s="27"/>
      <c r="W281" s="27" t="s">
        <v>83</v>
      </c>
      <c r="X281" s="27" t="s">
        <v>552</v>
      </c>
      <c r="Y281" s="27" t="s">
        <v>156</v>
      </c>
      <c r="Z281" s="27" t="s">
        <v>1241</v>
      </c>
      <c r="AA281" s="27" t="s">
        <v>1242</v>
      </c>
      <c r="AB281" s="27" t="s">
        <v>563</v>
      </c>
      <c r="AC281" s="27"/>
      <c r="AD281" s="27"/>
      <c r="AE281" s="27" t="s">
        <v>467</v>
      </c>
      <c r="AF281" s="28"/>
      <c r="AG281" s="28"/>
      <c r="AH281" s="28"/>
      <c r="AI281" s="28"/>
      <c r="AJ281" s="28" t="n">
        <v>1</v>
      </c>
      <c r="AK281" s="27" t="s">
        <v>447</v>
      </c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</row>
    <row r="282" customFormat="false" ht="13.8" hidden="false" customHeight="false" outlineLevel="0" collapsed="false">
      <c r="A282" s="27" t="n">
        <v>905082</v>
      </c>
      <c r="B282" s="27"/>
      <c r="C282" s="27" t="n">
        <v>0</v>
      </c>
      <c r="D282" s="28"/>
      <c r="E282" s="28"/>
      <c r="F282" s="28"/>
      <c r="G282" s="28"/>
      <c r="H282" s="28"/>
      <c r="I282" s="28"/>
      <c r="J282" s="28"/>
      <c r="K282" s="27" t="s">
        <v>403</v>
      </c>
      <c r="L282" s="27" t="s">
        <v>404</v>
      </c>
      <c r="M282" s="27" t="s">
        <v>405</v>
      </c>
      <c r="N282" s="27"/>
      <c r="O282" s="27" t="s">
        <v>81</v>
      </c>
      <c r="P282" s="27"/>
      <c r="Q282" s="28"/>
      <c r="R282" s="31" t="n">
        <v>1990</v>
      </c>
      <c r="S282" s="31" t="n">
        <v>9</v>
      </c>
      <c r="T282" s="31" t="n">
        <v>14</v>
      </c>
      <c r="U282" s="27" t="s">
        <v>82</v>
      </c>
      <c r="V282" s="27"/>
      <c r="W282" s="27" t="s">
        <v>83</v>
      </c>
      <c r="X282" s="27" t="s">
        <v>422</v>
      </c>
      <c r="Y282" s="27" t="s">
        <v>423</v>
      </c>
      <c r="Z282" s="27" t="s">
        <v>1243</v>
      </c>
      <c r="AA282" s="27" t="s">
        <v>1244</v>
      </c>
      <c r="AB282" s="27" t="s">
        <v>466</v>
      </c>
      <c r="AC282" s="27"/>
      <c r="AD282" s="27"/>
      <c r="AE282" s="27" t="s">
        <v>467</v>
      </c>
      <c r="AF282" s="28"/>
      <c r="AG282" s="28"/>
      <c r="AH282" s="28"/>
      <c r="AI282" s="28"/>
      <c r="AJ282" s="28" t="n">
        <v>1</v>
      </c>
      <c r="AK282" s="27" t="s">
        <v>447</v>
      </c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</row>
    <row r="283" customFormat="false" ht="13.8" hidden="false" customHeight="false" outlineLevel="0" collapsed="false">
      <c r="A283" s="27" t="n">
        <v>915099</v>
      </c>
      <c r="B283" s="27"/>
      <c r="C283" s="27" t="n">
        <v>0</v>
      </c>
      <c r="D283" s="28"/>
      <c r="E283" s="28"/>
      <c r="F283" s="28"/>
      <c r="G283" s="28"/>
      <c r="H283" s="28"/>
      <c r="I283" s="28"/>
      <c r="J283" s="28"/>
      <c r="K283" s="27" t="s">
        <v>403</v>
      </c>
      <c r="L283" s="27" t="s">
        <v>404</v>
      </c>
      <c r="M283" s="27" t="s">
        <v>405</v>
      </c>
      <c r="N283" s="27"/>
      <c r="O283" s="27" t="s">
        <v>81</v>
      </c>
      <c r="P283" s="27"/>
      <c r="Q283" s="28"/>
      <c r="R283" s="31" t="n">
        <v>1991</v>
      </c>
      <c r="S283" s="31" t="n">
        <v>9</v>
      </c>
      <c r="T283" s="31" t="n">
        <v>24</v>
      </c>
      <c r="U283" s="27" t="s">
        <v>236</v>
      </c>
      <c r="V283" s="27"/>
      <c r="W283" s="27" t="s">
        <v>83</v>
      </c>
      <c r="X283" s="27" t="s">
        <v>544</v>
      </c>
      <c r="Y283" s="27"/>
      <c r="Z283" s="27" t="s">
        <v>1245</v>
      </c>
      <c r="AA283" s="27" t="s">
        <v>1246</v>
      </c>
      <c r="AB283" s="27" t="s">
        <v>608</v>
      </c>
      <c r="AC283" s="27"/>
      <c r="AD283" s="27"/>
      <c r="AE283" s="27" t="s">
        <v>467</v>
      </c>
      <c r="AF283" s="28"/>
      <c r="AG283" s="28"/>
      <c r="AH283" s="28"/>
      <c r="AI283" s="28"/>
      <c r="AJ283" s="28" t="n">
        <v>1</v>
      </c>
      <c r="AK283" s="27" t="s">
        <v>447</v>
      </c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</row>
    <row r="284" customFormat="false" ht="13.8" hidden="false" customHeight="false" outlineLevel="0" collapsed="false">
      <c r="A284" s="27" t="n">
        <v>925067</v>
      </c>
      <c r="B284" s="27"/>
      <c r="C284" s="27" t="n">
        <v>0</v>
      </c>
      <c r="D284" s="28"/>
      <c r="E284" s="28"/>
      <c r="F284" s="28"/>
      <c r="G284" s="28"/>
      <c r="H284" s="28"/>
      <c r="I284" s="28"/>
      <c r="J284" s="28"/>
      <c r="K284" s="27" t="s">
        <v>403</v>
      </c>
      <c r="L284" s="27" t="s">
        <v>404</v>
      </c>
      <c r="M284" s="27" t="s">
        <v>405</v>
      </c>
      <c r="N284" s="27"/>
      <c r="O284" s="27" t="s">
        <v>81</v>
      </c>
      <c r="P284" s="27"/>
      <c r="Q284" s="28"/>
      <c r="R284" s="31" t="n">
        <v>1992</v>
      </c>
      <c r="S284" s="31" t="n">
        <v>4</v>
      </c>
      <c r="T284" s="31" t="n">
        <v>23</v>
      </c>
      <c r="U284" s="27" t="s">
        <v>236</v>
      </c>
      <c r="V284" s="27"/>
      <c r="W284" s="27" t="s">
        <v>83</v>
      </c>
      <c r="X284" s="27" t="s">
        <v>659</v>
      </c>
      <c r="Y284" s="27"/>
      <c r="Z284" s="27" t="s">
        <v>1247</v>
      </c>
      <c r="AA284" s="27" t="s">
        <v>1248</v>
      </c>
      <c r="AB284" s="27" t="s">
        <v>1249</v>
      </c>
      <c r="AC284" s="27"/>
      <c r="AD284" s="27"/>
      <c r="AE284" s="27" t="s">
        <v>467</v>
      </c>
      <c r="AF284" s="28"/>
      <c r="AG284" s="28"/>
      <c r="AH284" s="28"/>
      <c r="AI284" s="28"/>
      <c r="AJ284" s="28" t="n">
        <v>1</v>
      </c>
      <c r="AK284" s="27" t="s">
        <v>447</v>
      </c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</row>
    <row r="285" customFormat="false" ht="13.8" hidden="false" customHeight="false" outlineLevel="0" collapsed="false">
      <c r="A285" s="27" t="n">
        <v>945144</v>
      </c>
      <c r="B285" s="27"/>
      <c r="C285" s="27" t="n">
        <v>0</v>
      </c>
      <c r="D285" s="28"/>
      <c r="E285" s="28"/>
      <c r="F285" s="28"/>
      <c r="G285" s="28"/>
      <c r="H285" s="28"/>
      <c r="I285" s="28"/>
      <c r="J285" s="28"/>
      <c r="K285" s="27" t="s">
        <v>403</v>
      </c>
      <c r="L285" s="27" t="s">
        <v>404</v>
      </c>
      <c r="M285" s="27" t="s">
        <v>405</v>
      </c>
      <c r="N285" s="27"/>
      <c r="O285" s="27" t="s">
        <v>81</v>
      </c>
      <c r="P285" s="27"/>
      <c r="Q285" s="28"/>
      <c r="R285" s="31" t="n">
        <v>1994</v>
      </c>
      <c r="S285" s="31" t="n">
        <v>6</v>
      </c>
      <c r="T285" s="31" t="n">
        <v>27</v>
      </c>
      <c r="U285" s="27" t="s">
        <v>447</v>
      </c>
      <c r="V285" s="27"/>
      <c r="W285" s="27" t="s">
        <v>83</v>
      </c>
      <c r="X285" s="27" t="s">
        <v>560</v>
      </c>
      <c r="Y285" s="27" t="s">
        <v>1250</v>
      </c>
      <c r="Z285" s="27" t="s">
        <v>1251</v>
      </c>
      <c r="AA285" s="27" t="s">
        <v>770</v>
      </c>
      <c r="AB285" s="27" t="s">
        <v>1252</v>
      </c>
      <c r="AC285" s="27"/>
      <c r="AD285" s="27"/>
      <c r="AE285" s="27" t="s">
        <v>500</v>
      </c>
      <c r="AF285" s="28"/>
      <c r="AG285" s="28"/>
      <c r="AH285" s="28"/>
      <c r="AI285" s="28"/>
      <c r="AJ285" s="28" t="n">
        <v>1</v>
      </c>
      <c r="AK285" s="27" t="s">
        <v>447</v>
      </c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</row>
    <row r="286" customFormat="false" ht="13.8" hidden="false" customHeight="false" outlineLevel="0" collapsed="false">
      <c r="A286" s="27" t="n">
        <v>945363</v>
      </c>
      <c r="B286" s="27"/>
      <c r="C286" s="27" t="n">
        <v>0</v>
      </c>
      <c r="D286" s="28"/>
      <c r="E286" s="28"/>
      <c r="F286" s="28"/>
      <c r="G286" s="28"/>
      <c r="H286" s="28"/>
      <c r="I286" s="28"/>
      <c r="J286" s="28"/>
      <c r="K286" s="27" t="s">
        <v>403</v>
      </c>
      <c r="L286" s="27" t="s">
        <v>404</v>
      </c>
      <c r="M286" s="27" t="s">
        <v>405</v>
      </c>
      <c r="N286" s="27"/>
      <c r="O286" s="27" t="s">
        <v>81</v>
      </c>
      <c r="P286" s="27"/>
      <c r="Q286" s="28"/>
      <c r="R286" s="31" t="n">
        <v>1994</v>
      </c>
      <c r="S286" s="31" t="n">
        <v>12</v>
      </c>
      <c r="T286" s="31" t="n">
        <v>14</v>
      </c>
      <c r="U286" s="27"/>
      <c r="V286" s="27" t="s">
        <v>438</v>
      </c>
      <c r="W286" s="27"/>
      <c r="X286" s="27"/>
      <c r="Y286" s="27"/>
      <c r="Z286" s="27" t="s">
        <v>1253</v>
      </c>
      <c r="AA286" s="27" t="s">
        <v>1175</v>
      </c>
      <c r="AB286" s="27" t="s">
        <v>1254</v>
      </c>
      <c r="AC286" s="27"/>
      <c r="AD286" s="27"/>
      <c r="AE286" s="27" t="s">
        <v>412</v>
      </c>
      <c r="AF286" s="28"/>
      <c r="AG286" s="28"/>
      <c r="AH286" s="28"/>
      <c r="AI286" s="28"/>
      <c r="AJ286" s="28" t="n">
        <v>1</v>
      </c>
      <c r="AK286" s="27" t="s">
        <v>447</v>
      </c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</row>
    <row r="287" customFormat="false" ht="13.8" hidden="false" customHeight="false" outlineLevel="0" collapsed="false">
      <c r="A287" s="27" t="n">
        <v>955023</v>
      </c>
      <c r="B287" s="27"/>
      <c r="C287" s="27" t="n">
        <v>0</v>
      </c>
      <c r="D287" s="28"/>
      <c r="E287" s="28"/>
      <c r="F287" s="28"/>
      <c r="G287" s="28"/>
      <c r="H287" s="28"/>
      <c r="I287" s="28"/>
      <c r="J287" s="28"/>
      <c r="K287" s="27" t="s">
        <v>403</v>
      </c>
      <c r="L287" s="27" t="s">
        <v>404</v>
      </c>
      <c r="M287" s="27" t="s">
        <v>405</v>
      </c>
      <c r="N287" s="27"/>
      <c r="O287" s="27" t="s">
        <v>81</v>
      </c>
      <c r="P287" s="27"/>
      <c r="Q287" s="28"/>
      <c r="R287" s="31" t="n">
        <v>1994</v>
      </c>
      <c r="S287" s="31" t="n">
        <v>11</v>
      </c>
      <c r="T287" s="31" t="n">
        <v>15</v>
      </c>
      <c r="U287" s="27" t="s">
        <v>82</v>
      </c>
      <c r="V287" s="27" t="s">
        <v>406</v>
      </c>
      <c r="W287" s="27" t="s">
        <v>83</v>
      </c>
      <c r="X287" s="27" t="s">
        <v>456</v>
      </c>
      <c r="Y287" s="27" t="s">
        <v>1074</v>
      </c>
      <c r="Z287" s="27" t="s">
        <v>1255</v>
      </c>
      <c r="AA287" s="27" t="s">
        <v>1256</v>
      </c>
      <c r="AB287" s="27" t="s">
        <v>563</v>
      </c>
      <c r="AC287" s="27"/>
      <c r="AD287" s="27"/>
      <c r="AE287" s="27" t="s">
        <v>467</v>
      </c>
      <c r="AF287" s="28"/>
      <c r="AG287" s="28"/>
      <c r="AH287" s="28"/>
      <c r="AI287" s="28"/>
      <c r="AJ287" s="28" t="n">
        <v>1</v>
      </c>
      <c r="AK287" s="27" t="s">
        <v>447</v>
      </c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</row>
    <row r="288" customFormat="false" ht="13.8" hidden="false" customHeight="false" outlineLevel="0" collapsed="false">
      <c r="A288" s="27" t="n">
        <v>955024</v>
      </c>
      <c r="B288" s="27"/>
      <c r="C288" s="27" t="n">
        <v>0</v>
      </c>
      <c r="D288" s="28"/>
      <c r="E288" s="28"/>
      <c r="F288" s="28"/>
      <c r="G288" s="28"/>
      <c r="H288" s="28"/>
      <c r="I288" s="28"/>
      <c r="J288" s="28"/>
      <c r="K288" s="27" t="s">
        <v>403</v>
      </c>
      <c r="L288" s="27" t="s">
        <v>404</v>
      </c>
      <c r="M288" s="27" t="s">
        <v>405</v>
      </c>
      <c r="N288" s="27"/>
      <c r="O288" s="27" t="s">
        <v>81</v>
      </c>
      <c r="P288" s="27"/>
      <c r="Q288" s="28"/>
      <c r="R288" s="31" t="n">
        <v>1994</v>
      </c>
      <c r="S288" s="31" t="n">
        <v>11</v>
      </c>
      <c r="T288" s="31" t="n">
        <v>27</v>
      </c>
      <c r="U288" s="27" t="s">
        <v>82</v>
      </c>
      <c r="V288" s="27"/>
      <c r="W288" s="27" t="s">
        <v>83</v>
      </c>
      <c r="X288" s="27" t="s">
        <v>456</v>
      </c>
      <c r="Y288" s="27" t="s">
        <v>854</v>
      </c>
      <c r="Z288" s="27" t="s">
        <v>1257</v>
      </c>
      <c r="AA288" s="27" t="s">
        <v>1258</v>
      </c>
      <c r="AB288" s="27" t="s">
        <v>563</v>
      </c>
      <c r="AC288" s="27"/>
      <c r="AD288" s="27"/>
      <c r="AE288" s="27" t="s">
        <v>467</v>
      </c>
      <c r="AF288" s="28"/>
      <c r="AG288" s="28"/>
      <c r="AH288" s="28"/>
      <c r="AI288" s="28"/>
      <c r="AJ288" s="28" t="n">
        <v>1</v>
      </c>
      <c r="AK288" s="27" t="s">
        <v>447</v>
      </c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</row>
    <row r="289" customFormat="false" ht="13.8" hidden="false" customHeight="false" outlineLevel="0" collapsed="false">
      <c r="A289" s="27" t="n">
        <v>955043</v>
      </c>
      <c r="B289" s="27"/>
      <c r="C289" s="27" t="n">
        <v>0</v>
      </c>
      <c r="D289" s="28"/>
      <c r="E289" s="28"/>
      <c r="F289" s="28"/>
      <c r="G289" s="28"/>
      <c r="H289" s="28"/>
      <c r="I289" s="28"/>
      <c r="J289" s="28"/>
      <c r="K289" s="27" t="s">
        <v>403</v>
      </c>
      <c r="L289" s="27" t="s">
        <v>404</v>
      </c>
      <c r="M289" s="27" t="s">
        <v>405</v>
      </c>
      <c r="N289" s="27"/>
      <c r="O289" s="27" t="s">
        <v>81</v>
      </c>
      <c r="P289" s="27"/>
      <c r="Q289" s="28"/>
      <c r="R289" s="31" t="n">
        <v>1995</v>
      </c>
      <c r="S289" s="31" t="n">
        <v>4</v>
      </c>
      <c r="T289" s="31" t="n">
        <v>23</v>
      </c>
      <c r="U289" s="27" t="s">
        <v>82</v>
      </c>
      <c r="V289" s="27" t="s">
        <v>438</v>
      </c>
      <c r="W289" s="27" t="s">
        <v>83</v>
      </c>
      <c r="X289" s="27" t="s">
        <v>422</v>
      </c>
      <c r="Y289" s="27"/>
      <c r="Z289" s="27" t="s">
        <v>711</v>
      </c>
      <c r="AA289" s="27" t="s">
        <v>711</v>
      </c>
      <c r="AB289" s="27" t="s">
        <v>1259</v>
      </c>
      <c r="AC289" s="27"/>
      <c r="AD289" s="27"/>
      <c r="AE289" s="27" t="s">
        <v>467</v>
      </c>
      <c r="AF289" s="28"/>
      <c r="AG289" s="28"/>
      <c r="AH289" s="28"/>
      <c r="AI289" s="28"/>
      <c r="AJ289" s="28" t="n">
        <v>1</v>
      </c>
      <c r="AK289" s="27" t="s">
        <v>447</v>
      </c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</row>
    <row r="290" customFormat="false" ht="13.8" hidden="false" customHeight="false" outlineLevel="0" collapsed="false">
      <c r="A290" s="27" t="n">
        <v>955137</v>
      </c>
      <c r="B290" s="27"/>
      <c r="C290" s="27" t="n">
        <v>0</v>
      </c>
      <c r="D290" s="28"/>
      <c r="E290" s="28"/>
      <c r="F290" s="28"/>
      <c r="G290" s="28"/>
      <c r="H290" s="28"/>
      <c r="I290" s="28"/>
      <c r="J290" s="28"/>
      <c r="K290" s="27" t="s">
        <v>403</v>
      </c>
      <c r="L290" s="27" t="s">
        <v>404</v>
      </c>
      <c r="M290" s="27" t="s">
        <v>405</v>
      </c>
      <c r="N290" s="27"/>
      <c r="O290" s="27" t="s">
        <v>81</v>
      </c>
      <c r="P290" s="27"/>
      <c r="Q290" s="28"/>
      <c r="R290" s="31" t="n">
        <v>1995</v>
      </c>
      <c r="S290" s="31" t="n">
        <v>10</v>
      </c>
      <c r="T290" s="31" t="n">
        <v>23</v>
      </c>
      <c r="U290" s="27" t="s">
        <v>82</v>
      </c>
      <c r="V290" s="27"/>
      <c r="W290" s="27" t="s">
        <v>83</v>
      </c>
      <c r="X290" s="27" t="s">
        <v>456</v>
      </c>
      <c r="Y290" s="27" t="s">
        <v>1074</v>
      </c>
      <c r="Z290" s="27" t="s">
        <v>1260</v>
      </c>
      <c r="AA290" s="27" t="s">
        <v>1261</v>
      </c>
      <c r="AB290" s="27" t="s">
        <v>1262</v>
      </c>
      <c r="AC290" s="27"/>
      <c r="AD290" s="27"/>
      <c r="AE290" s="27" t="s">
        <v>500</v>
      </c>
      <c r="AF290" s="28"/>
      <c r="AG290" s="28"/>
      <c r="AH290" s="28"/>
      <c r="AI290" s="28"/>
      <c r="AJ290" s="28" t="n">
        <v>1</v>
      </c>
      <c r="AK290" s="27" t="s">
        <v>447</v>
      </c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</row>
    <row r="291" customFormat="false" ht="13.8" hidden="false" customHeight="false" outlineLevel="0" collapsed="false">
      <c r="A291" s="27" t="n">
        <v>955145</v>
      </c>
      <c r="B291" s="27"/>
      <c r="C291" s="27" t="n">
        <v>0</v>
      </c>
      <c r="D291" s="28"/>
      <c r="E291" s="28"/>
      <c r="F291" s="28"/>
      <c r="G291" s="28"/>
      <c r="H291" s="28"/>
      <c r="I291" s="28"/>
      <c r="J291" s="28"/>
      <c r="K291" s="27" t="s">
        <v>403</v>
      </c>
      <c r="L291" s="27" t="s">
        <v>404</v>
      </c>
      <c r="M291" s="27" t="s">
        <v>405</v>
      </c>
      <c r="N291" s="27"/>
      <c r="O291" s="27" t="s">
        <v>81</v>
      </c>
      <c r="P291" s="27"/>
      <c r="Q291" s="28"/>
      <c r="R291" s="31" t="n">
        <v>1994</v>
      </c>
      <c r="S291" s="31" t="n">
        <v>6</v>
      </c>
      <c r="T291" s="31"/>
      <c r="U291" s="27" t="s">
        <v>82</v>
      </c>
      <c r="V291" s="27"/>
      <c r="W291" s="27" t="s">
        <v>83</v>
      </c>
      <c r="X291" s="27" t="s">
        <v>456</v>
      </c>
      <c r="Y291" s="27" t="s">
        <v>1263</v>
      </c>
      <c r="Z291" s="27" t="s">
        <v>1264</v>
      </c>
      <c r="AA291" s="27" t="s">
        <v>1265</v>
      </c>
      <c r="AB291" s="27" t="s">
        <v>1266</v>
      </c>
      <c r="AC291" s="27"/>
      <c r="AD291" s="27"/>
      <c r="AE291" s="27" t="s">
        <v>467</v>
      </c>
      <c r="AF291" s="28"/>
      <c r="AG291" s="28"/>
      <c r="AH291" s="28"/>
      <c r="AI291" s="28"/>
      <c r="AJ291" s="28" t="n">
        <v>1</v>
      </c>
      <c r="AK291" s="27" t="s">
        <v>447</v>
      </c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</row>
    <row r="292" customFormat="false" ht="13.8" hidden="false" customHeight="false" outlineLevel="0" collapsed="false">
      <c r="A292" s="27" t="n">
        <v>955146</v>
      </c>
      <c r="B292" s="27"/>
      <c r="C292" s="27" t="n">
        <v>0</v>
      </c>
      <c r="D292" s="28"/>
      <c r="E292" s="28"/>
      <c r="F292" s="28"/>
      <c r="G292" s="28"/>
      <c r="H292" s="28"/>
      <c r="I292" s="28"/>
      <c r="J292" s="28"/>
      <c r="K292" s="27" t="s">
        <v>403</v>
      </c>
      <c r="L292" s="27" t="s">
        <v>404</v>
      </c>
      <c r="M292" s="27" t="s">
        <v>405</v>
      </c>
      <c r="N292" s="27"/>
      <c r="O292" s="27" t="s">
        <v>81</v>
      </c>
      <c r="P292" s="27"/>
      <c r="Q292" s="28"/>
      <c r="R292" s="31" t="n">
        <v>1995</v>
      </c>
      <c r="S292" s="31" t="n">
        <v>6</v>
      </c>
      <c r="T292" s="31" t="n">
        <v>15</v>
      </c>
      <c r="U292" s="27" t="s">
        <v>82</v>
      </c>
      <c r="V292" s="27"/>
      <c r="W292" s="27" t="s">
        <v>83</v>
      </c>
      <c r="X292" s="27" t="s">
        <v>422</v>
      </c>
      <c r="Y292" s="27" t="s">
        <v>1267</v>
      </c>
      <c r="Z292" s="27" t="s">
        <v>1268</v>
      </c>
      <c r="AA292" s="27" t="s">
        <v>1269</v>
      </c>
      <c r="AB292" s="27" t="s">
        <v>1270</v>
      </c>
      <c r="AC292" s="27"/>
      <c r="AD292" s="27"/>
      <c r="AE292" s="27" t="s">
        <v>467</v>
      </c>
      <c r="AF292" s="28"/>
      <c r="AG292" s="28"/>
      <c r="AH292" s="28"/>
      <c r="AI292" s="28"/>
      <c r="AJ292" s="28" t="n">
        <v>1</v>
      </c>
      <c r="AK292" s="27" t="s">
        <v>447</v>
      </c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</row>
    <row r="293" customFormat="false" ht="13.8" hidden="false" customHeight="false" outlineLevel="0" collapsed="false">
      <c r="A293" s="27" t="n">
        <v>955161</v>
      </c>
      <c r="B293" s="27"/>
      <c r="C293" s="27" t="n">
        <v>0</v>
      </c>
      <c r="D293" s="28"/>
      <c r="E293" s="28"/>
      <c r="F293" s="28"/>
      <c r="G293" s="28"/>
      <c r="H293" s="28"/>
      <c r="I293" s="28"/>
      <c r="J293" s="28"/>
      <c r="K293" s="27" t="s">
        <v>403</v>
      </c>
      <c r="L293" s="27" t="s">
        <v>404</v>
      </c>
      <c r="M293" s="27" t="s">
        <v>405</v>
      </c>
      <c r="N293" s="27"/>
      <c r="O293" s="27" t="s">
        <v>81</v>
      </c>
      <c r="P293" s="27"/>
      <c r="Q293" s="28"/>
      <c r="R293" s="31" t="n">
        <v>1992</v>
      </c>
      <c r="S293" s="31" t="n">
        <v>8</v>
      </c>
      <c r="T293" s="31" t="n">
        <v>3</v>
      </c>
      <c r="U293" s="27" t="s">
        <v>236</v>
      </c>
      <c r="V293" s="27"/>
      <c r="W293" s="27" t="s">
        <v>83</v>
      </c>
      <c r="X293" s="27" t="s">
        <v>544</v>
      </c>
      <c r="Y293" s="27" t="s">
        <v>545</v>
      </c>
      <c r="Z293" s="27" t="s">
        <v>1064</v>
      </c>
      <c r="AA293" s="27" t="s">
        <v>1271</v>
      </c>
      <c r="AB293" s="27" t="s">
        <v>608</v>
      </c>
      <c r="AC293" s="27"/>
      <c r="AD293" s="27"/>
      <c r="AE293" s="27" t="s">
        <v>500</v>
      </c>
      <c r="AF293" s="28"/>
      <c r="AG293" s="28"/>
      <c r="AH293" s="28"/>
      <c r="AI293" s="28"/>
      <c r="AJ293" s="28" t="n">
        <v>1</v>
      </c>
      <c r="AK293" s="27" t="s">
        <v>447</v>
      </c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</row>
    <row r="294" customFormat="false" ht="13.8" hidden="false" customHeight="false" outlineLevel="0" collapsed="false">
      <c r="A294" s="27" t="n">
        <v>965124</v>
      </c>
      <c r="B294" s="27"/>
      <c r="C294" s="27" t="n">
        <v>0</v>
      </c>
      <c r="D294" s="28"/>
      <c r="E294" s="28"/>
      <c r="F294" s="28"/>
      <c r="G294" s="28"/>
      <c r="H294" s="28"/>
      <c r="I294" s="28"/>
      <c r="J294" s="28"/>
      <c r="K294" s="27" t="s">
        <v>403</v>
      </c>
      <c r="L294" s="27" t="s">
        <v>404</v>
      </c>
      <c r="M294" s="27" t="s">
        <v>405</v>
      </c>
      <c r="N294" s="27"/>
      <c r="O294" s="27" t="s">
        <v>81</v>
      </c>
      <c r="P294" s="27"/>
      <c r="Q294" s="28"/>
      <c r="R294" s="31" t="n">
        <v>1996</v>
      </c>
      <c r="S294" s="31" t="n">
        <v>9</v>
      </c>
      <c r="T294" s="31" t="n">
        <v>22</v>
      </c>
      <c r="U294" s="27" t="s">
        <v>447</v>
      </c>
      <c r="V294" s="27"/>
      <c r="W294" s="27" t="s">
        <v>83</v>
      </c>
      <c r="X294" s="27" t="s">
        <v>456</v>
      </c>
      <c r="Y294" s="27" t="s">
        <v>531</v>
      </c>
      <c r="Z294" s="27" t="s">
        <v>1272</v>
      </c>
      <c r="AA294" s="27" t="s">
        <v>1273</v>
      </c>
      <c r="AB294" s="27" t="s">
        <v>499</v>
      </c>
      <c r="AC294" s="27"/>
      <c r="AD294" s="27"/>
      <c r="AE294" s="27" t="s">
        <v>500</v>
      </c>
      <c r="AF294" s="28"/>
      <c r="AG294" s="28"/>
      <c r="AH294" s="28"/>
      <c r="AI294" s="28"/>
      <c r="AJ294" s="28" t="n">
        <v>1</v>
      </c>
      <c r="AK294" s="27" t="s">
        <v>447</v>
      </c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</row>
    <row r="295" customFormat="false" ht="13.8" hidden="false" customHeight="false" outlineLevel="0" collapsed="false">
      <c r="A295" s="27" t="n">
        <v>965187</v>
      </c>
      <c r="B295" s="27"/>
      <c r="C295" s="27" t="n">
        <v>0</v>
      </c>
      <c r="D295" s="28"/>
      <c r="E295" s="28"/>
      <c r="F295" s="28"/>
      <c r="G295" s="28"/>
      <c r="H295" s="28"/>
      <c r="I295" s="28"/>
      <c r="J295" s="28"/>
      <c r="K295" s="27" t="s">
        <v>403</v>
      </c>
      <c r="L295" s="27" t="s">
        <v>404</v>
      </c>
      <c r="M295" s="27" t="s">
        <v>405</v>
      </c>
      <c r="N295" s="27"/>
      <c r="O295" s="27" t="s">
        <v>81</v>
      </c>
      <c r="P295" s="27"/>
      <c r="Q295" s="28"/>
      <c r="R295" s="31" t="n">
        <v>1996</v>
      </c>
      <c r="S295" s="31" t="n">
        <v>6</v>
      </c>
      <c r="T295" s="31" t="n">
        <v>5</v>
      </c>
      <c r="U295" s="27"/>
      <c r="V295" s="27"/>
      <c r="W295" s="27" t="s">
        <v>83</v>
      </c>
      <c r="X295" s="27" t="s">
        <v>544</v>
      </c>
      <c r="Y295" s="27"/>
      <c r="Z295" s="27" t="s">
        <v>1274</v>
      </c>
      <c r="AA295" s="27" t="s">
        <v>1275</v>
      </c>
      <c r="AB295" s="27" t="s">
        <v>620</v>
      </c>
      <c r="AC295" s="27"/>
      <c r="AD295" s="27"/>
      <c r="AE295" s="27" t="s">
        <v>412</v>
      </c>
      <c r="AF295" s="28"/>
      <c r="AG295" s="28"/>
      <c r="AH295" s="28"/>
      <c r="AI295" s="28"/>
      <c r="AJ295" s="28" t="n">
        <v>1</v>
      </c>
      <c r="AK295" s="27" t="s">
        <v>447</v>
      </c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</row>
    <row r="296" customFormat="false" ht="13.8" hidden="false" customHeight="false" outlineLevel="0" collapsed="false">
      <c r="A296" s="27" t="n">
        <v>975134</v>
      </c>
      <c r="B296" s="27"/>
      <c r="C296" s="27" t="n">
        <v>0</v>
      </c>
      <c r="D296" s="28"/>
      <c r="E296" s="28"/>
      <c r="F296" s="28"/>
      <c r="G296" s="28"/>
      <c r="H296" s="28"/>
      <c r="I296" s="28"/>
      <c r="J296" s="28"/>
      <c r="K296" s="27" t="s">
        <v>403</v>
      </c>
      <c r="L296" s="27" t="s">
        <v>404</v>
      </c>
      <c r="M296" s="27" t="s">
        <v>405</v>
      </c>
      <c r="N296" s="27"/>
      <c r="O296" s="27" t="s">
        <v>81</v>
      </c>
      <c r="P296" s="27"/>
      <c r="Q296" s="28"/>
      <c r="R296" s="31" t="n">
        <v>1997</v>
      </c>
      <c r="S296" s="31" t="n">
        <v>4</v>
      </c>
      <c r="T296" s="31" t="n">
        <v>23</v>
      </c>
      <c r="U296" s="27" t="s">
        <v>236</v>
      </c>
      <c r="V296" s="27"/>
      <c r="W296" s="27" t="s">
        <v>83</v>
      </c>
      <c r="X296" s="27" t="s">
        <v>1276</v>
      </c>
      <c r="Y296" s="27" t="s">
        <v>1277</v>
      </c>
      <c r="Z296" s="27" t="s">
        <v>1278</v>
      </c>
      <c r="AA296" s="27" t="s">
        <v>1279</v>
      </c>
      <c r="AB296" s="27" t="s">
        <v>1270</v>
      </c>
      <c r="AC296" s="27"/>
      <c r="AD296" s="27"/>
      <c r="AE296" s="27" t="s">
        <v>467</v>
      </c>
      <c r="AF296" s="28"/>
      <c r="AG296" s="28"/>
      <c r="AH296" s="28"/>
      <c r="AI296" s="28"/>
      <c r="AJ296" s="28" t="n">
        <v>1</v>
      </c>
      <c r="AK296" s="27" t="s">
        <v>447</v>
      </c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</row>
    <row r="297" customFormat="false" ht="13.8" hidden="false" customHeight="false" outlineLevel="0" collapsed="false">
      <c r="A297" s="27" t="n">
        <v>975147</v>
      </c>
      <c r="B297" s="27"/>
      <c r="C297" s="27" t="n">
        <v>0</v>
      </c>
      <c r="D297" s="28"/>
      <c r="E297" s="28"/>
      <c r="F297" s="28"/>
      <c r="G297" s="28"/>
      <c r="H297" s="28"/>
      <c r="I297" s="28"/>
      <c r="J297" s="28"/>
      <c r="K297" s="27" t="s">
        <v>403</v>
      </c>
      <c r="L297" s="27" t="s">
        <v>404</v>
      </c>
      <c r="M297" s="27" t="s">
        <v>405</v>
      </c>
      <c r="N297" s="27"/>
      <c r="O297" s="27" t="s">
        <v>81</v>
      </c>
      <c r="P297" s="27"/>
      <c r="Q297" s="28"/>
      <c r="R297" s="31" t="n">
        <v>1997</v>
      </c>
      <c r="S297" s="31" t="n">
        <v>6</v>
      </c>
      <c r="T297" s="31" t="n">
        <v>13</v>
      </c>
      <c r="U297" s="27"/>
      <c r="V297" s="27" t="s">
        <v>438</v>
      </c>
      <c r="W297" s="27" t="s">
        <v>83</v>
      </c>
      <c r="X297" s="27" t="s">
        <v>422</v>
      </c>
      <c r="Y297" s="27" t="s">
        <v>1202</v>
      </c>
      <c r="Z297" s="27" t="s">
        <v>1280</v>
      </c>
      <c r="AA297" s="27" t="s">
        <v>1281</v>
      </c>
      <c r="AB297" s="27" t="s">
        <v>466</v>
      </c>
      <c r="AC297" s="27"/>
      <c r="AD297" s="27"/>
      <c r="AE297" s="27" t="s">
        <v>467</v>
      </c>
      <c r="AF297" s="28"/>
      <c r="AG297" s="28"/>
      <c r="AH297" s="28"/>
      <c r="AI297" s="28"/>
      <c r="AJ297" s="28" t="n">
        <v>1</v>
      </c>
      <c r="AK297" s="27" t="s">
        <v>447</v>
      </c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</row>
    <row r="298" customFormat="false" ht="13.8" hidden="false" customHeight="false" outlineLevel="0" collapsed="false">
      <c r="A298" s="27" t="n">
        <v>975167</v>
      </c>
      <c r="B298" s="27"/>
      <c r="C298" s="27" t="n">
        <v>0</v>
      </c>
      <c r="D298" s="28"/>
      <c r="E298" s="28"/>
      <c r="F298" s="28"/>
      <c r="G298" s="28"/>
      <c r="H298" s="28"/>
      <c r="I298" s="28"/>
      <c r="J298" s="28"/>
      <c r="K298" s="27" t="s">
        <v>403</v>
      </c>
      <c r="L298" s="27" t="s">
        <v>404</v>
      </c>
      <c r="M298" s="27" t="s">
        <v>405</v>
      </c>
      <c r="N298" s="27"/>
      <c r="O298" s="27" t="s">
        <v>81</v>
      </c>
      <c r="P298" s="27"/>
      <c r="Q298" s="28"/>
      <c r="R298" s="31" t="n">
        <v>1997</v>
      </c>
      <c r="S298" s="31" t="n">
        <v>8</v>
      </c>
      <c r="T298" s="31" t="n">
        <v>9</v>
      </c>
      <c r="U298" s="27" t="s">
        <v>236</v>
      </c>
      <c r="V298" s="27"/>
      <c r="W298" s="27" t="s">
        <v>83</v>
      </c>
      <c r="X298" s="27" t="s">
        <v>422</v>
      </c>
      <c r="Y298" s="27" t="s">
        <v>1282</v>
      </c>
      <c r="Z298" s="27" t="s">
        <v>464</v>
      </c>
      <c r="AA298" s="27" t="s">
        <v>1283</v>
      </c>
      <c r="AB298" s="27" t="s">
        <v>1284</v>
      </c>
      <c r="AC298" s="27"/>
      <c r="AD298" s="27"/>
      <c r="AE298" s="27" t="s">
        <v>467</v>
      </c>
      <c r="AF298" s="28"/>
      <c r="AG298" s="28"/>
      <c r="AH298" s="28"/>
      <c r="AI298" s="28"/>
      <c r="AJ298" s="28" t="n">
        <v>1</v>
      </c>
      <c r="AK298" s="27" t="s">
        <v>447</v>
      </c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</row>
    <row r="299" customFormat="false" ht="13.8" hidden="false" customHeight="false" outlineLevel="0" collapsed="false">
      <c r="A299" s="27" t="n">
        <v>975207</v>
      </c>
      <c r="B299" s="27"/>
      <c r="C299" s="27" t="n">
        <v>0</v>
      </c>
      <c r="D299" s="28"/>
      <c r="E299" s="28"/>
      <c r="F299" s="28"/>
      <c r="G299" s="28"/>
      <c r="H299" s="28"/>
      <c r="I299" s="28"/>
      <c r="J299" s="28"/>
      <c r="K299" s="27" t="s">
        <v>403</v>
      </c>
      <c r="L299" s="27" t="s">
        <v>404</v>
      </c>
      <c r="M299" s="27" t="s">
        <v>405</v>
      </c>
      <c r="N299" s="27"/>
      <c r="O299" s="27" t="s">
        <v>81</v>
      </c>
      <c r="P299" s="27"/>
      <c r="Q299" s="28"/>
      <c r="R299" s="31" t="n">
        <v>1997</v>
      </c>
      <c r="S299" s="31" t="n">
        <v>9</v>
      </c>
      <c r="T299" s="31" t="n">
        <v>20</v>
      </c>
      <c r="U299" s="27"/>
      <c r="V299" s="27"/>
      <c r="W299" s="27" t="s">
        <v>83</v>
      </c>
      <c r="X299" s="27" t="s">
        <v>659</v>
      </c>
      <c r="Y299" s="27" t="s">
        <v>1285</v>
      </c>
      <c r="Z299" s="27" t="s">
        <v>1286</v>
      </c>
      <c r="AA299" s="27" t="s">
        <v>1287</v>
      </c>
      <c r="AB299" s="27"/>
      <c r="AC299" s="27"/>
      <c r="AD299" s="27"/>
      <c r="AE299" s="27" t="s">
        <v>500</v>
      </c>
      <c r="AF299" s="28"/>
      <c r="AG299" s="28"/>
      <c r="AH299" s="28"/>
      <c r="AI299" s="28"/>
      <c r="AJ299" s="28" t="n">
        <v>1</v>
      </c>
      <c r="AK299" s="27" t="s">
        <v>447</v>
      </c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</row>
    <row r="300" customFormat="false" ht="13.8" hidden="false" customHeight="false" outlineLevel="0" collapsed="false">
      <c r="A300" s="27" t="n">
        <v>975214</v>
      </c>
      <c r="B300" s="27"/>
      <c r="C300" s="27" t="n">
        <v>0</v>
      </c>
      <c r="D300" s="28"/>
      <c r="E300" s="28"/>
      <c r="F300" s="28"/>
      <c r="G300" s="28"/>
      <c r="H300" s="28"/>
      <c r="I300" s="28"/>
      <c r="J300" s="28"/>
      <c r="K300" s="27" t="s">
        <v>403</v>
      </c>
      <c r="L300" s="27" t="s">
        <v>404</v>
      </c>
      <c r="M300" s="27" t="s">
        <v>405</v>
      </c>
      <c r="N300" s="27"/>
      <c r="O300" s="27" t="s">
        <v>81</v>
      </c>
      <c r="P300" s="27"/>
      <c r="Q300" s="28"/>
      <c r="R300" s="31" t="n">
        <v>1997</v>
      </c>
      <c r="S300" s="31" t="n">
        <v>7</v>
      </c>
      <c r="T300" s="31" t="n">
        <v>26</v>
      </c>
      <c r="U300" s="27" t="s">
        <v>236</v>
      </c>
      <c r="V300" s="27"/>
      <c r="W300" s="27" t="s">
        <v>83</v>
      </c>
      <c r="X300" s="27" t="s">
        <v>456</v>
      </c>
      <c r="Y300" s="27"/>
      <c r="Z300" s="27" t="s">
        <v>1288</v>
      </c>
      <c r="AA300" s="27" t="s">
        <v>1289</v>
      </c>
      <c r="AB300" s="27" t="s">
        <v>1290</v>
      </c>
      <c r="AC300" s="27"/>
      <c r="AD300" s="27"/>
      <c r="AE300" s="27" t="s">
        <v>412</v>
      </c>
      <c r="AF300" s="28"/>
      <c r="AG300" s="28"/>
      <c r="AH300" s="28"/>
      <c r="AI300" s="28"/>
      <c r="AJ300" s="28" t="n">
        <v>1</v>
      </c>
      <c r="AK300" s="27" t="s">
        <v>447</v>
      </c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</row>
    <row r="301" customFormat="false" ht="13.8" hidden="false" customHeight="false" outlineLevel="0" collapsed="false">
      <c r="A301" s="27" t="n">
        <v>975215</v>
      </c>
      <c r="B301" s="27"/>
      <c r="C301" s="27" t="n">
        <v>0</v>
      </c>
      <c r="D301" s="28"/>
      <c r="E301" s="28"/>
      <c r="F301" s="28"/>
      <c r="G301" s="28"/>
      <c r="H301" s="28"/>
      <c r="I301" s="28"/>
      <c r="J301" s="28"/>
      <c r="K301" s="27" t="s">
        <v>403</v>
      </c>
      <c r="L301" s="27" t="s">
        <v>404</v>
      </c>
      <c r="M301" s="27" t="s">
        <v>405</v>
      </c>
      <c r="N301" s="27"/>
      <c r="O301" s="27" t="s">
        <v>81</v>
      </c>
      <c r="P301" s="27"/>
      <c r="Q301" s="28"/>
      <c r="R301" s="31" t="n">
        <v>1997</v>
      </c>
      <c r="S301" s="31" t="n">
        <v>7</v>
      </c>
      <c r="T301" s="31" t="n">
        <v>7</v>
      </c>
      <c r="U301" s="27" t="s">
        <v>236</v>
      </c>
      <c r="V301" s="27"/>
      <c r="W301" s="27" t="s">
        <v>83</v>
      </c>
      <c r="X301" s="27" t="s">
        <v>544</v>
      </c>
      <c r="Y301" s="27"/>
      <c r="Z301" s="27" t="s">
        <v>1291</v>
      </c>
      <c r="AA301" s="27" t="s">
        <v>1292</v>
      </c>
      <c r="AB301" s="27" t="s">
        <v>1031</v>
      </c>
      <c r="AC301" s="27"/>
      <c r="AD301" s="27"/>
      <c r="AE301" s="27" t="s">
        <v>500</v>
      </c>
      <c r="AF301" s="28"/>
      <c r="AG301" s="28"/>
      <c r="AH301" s="28"/>
      <c r="AI301" s="28"/>
      <c r="AJ301" s="28" t="n">
        <v>1</v>
      </c>
      <c r="AK301" s="27" t="s">
        <v>447</v>
      </c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</row>
    <row r="302" customFormat="false" ht="13.8" hidden="false" customHeight="false" outlineLevel="0" collapsed="false">
      <c r="A302" s="27" t="n">
        <v>985699</v>
      </c>
      <c r="B302" s="27"/>
      <c r="C302" s="27" t="n">
        <v>0</v>
      </c>
      <c r="D302" s="28"/>
      <c r="E302" s="28"/>
      <c r="F302" s="28"/>
      <c r="G302" s="28"/>
      <c r="H302" s="28"/>
      <c r="I302" s="28"/>
      <c r="J302" s="28"/>
      <c r="K302" s="27" t="s">
        <v>403</v>
      </c>
      <c r="L302" s="27" t="s">
        <v>404</v>
      </c>
      <c r="M302" s="27" t="s">
        <v>405</v>
      </c>
      <c r="N302" s="27"/>
      <c r="O302" s="27" t="s">
        <v>81</v>
      </c>
      <c r="P302" s="27"/>
      <c r="Q302" s="28"/>
      <c r="R302" s="31" t="n">
        <v>1998</v>
      </c>
      <c r="S302" s="31" t="n">
        <v>8</v>
      </c>
      <c r="T302" s="31" t="n">
        <v>12</v>
      </c>
      <c r="U302" s="27" t="s">
        <v>236</v>
      </c>
      <c r="V302" s="27" t="s">
        <v>438</v>
      </c>
      <c r="W302" s="27" t="s">
        <v>83</v>
      </c>
      <c r="X302" s="27" t="s">
        <v>422</v>
      </c>
      <c r="Y302" s="27"/>
      <c r="Z302" s="27" t="s">
        <v>582</v>
      </c>
      <c r="AA302" s="27" t="s">
        <v>1293</v>
      </c>
      <c r="AB302" s="27" t="s">
        <v>584</v>
      </c>
      <c r="AC302" s="27"/>
      <c r="AD302" s="27"/>
      <c r="AE302" s="27" t="s">
        <v>467</v>
      </c>
      <c r="AF302" s="28"/>
      <c r="AG302" s="28"/>
      <c r="AH302" s="28"/>
      <c r="AI302" s="28"/>
      <c r="AJ302" s="28" t="n">
        <v>1</v>
      </c>
      <c r="AK302" s="27" t="s">
        <v>447</v>
      </c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</row>
    <row r="303" customFormat="false" ht="13.8" hidden="false" customHeight="false" outlineLevel="0" collapsed="false">
      <c r="A303" s="27" t="n">
        <v>985702</v>
      </c>
      <c r="B303" s="27"/>
      <c r="C303" s="27" t="n">
        <v>0</v>
      </c>
      <c r="D303" s="28"/>
      <c r="E303" s="28"/>
      <c r="F303" s="28"/>
      <c r="G303" s="28"/>
      <c r="H303" s="28"/>
      <c r="I303" s="28"/>
      <c r="J303" s="28"/>
      <c r="K303" s="27" t="s">
        <v>403</v>
      </c>
      <c r="L303" s="27" t="s">
        <v>404</v>
      </c>
      <c r="M303" s="27" t="s">
        <v>405</v>
      </c>
      <c r="N303" s="27"/>
      <c r="O303" s="27" t="s">
        <v>81</v>
      </c>
      <c r="P303" s="27"/>
      <c r="Q303" s="28"/>
      <c r="R303" s="31" t="n">
        <v>1998</v>
      </c>
      <c r="S303" s="31" t="n">
        <v>8</v>
      </c>
      <c r="T303" s="31" t="n">
        <v>9</v>
      </c>
      <c r="U303" s="27"/>
      <c r="V303" s="27"/>
      <c r="W303" s="27" t="s">
        <v>83</v>
      </c>
      <c r="X303" s="27" t="s">
        <v>775</v>
      </c>
      <c r="Y303" s="27" t="s">
        <v>726</v>
      </c>
      <c r="Z303" s="27" t="s">
        <v>1294</v>
      </c>
      <c r="AA303" s="27" t="s">
        <v>1295</v>
      </c>
      <c r="AB303" s="27" t="s">
        <v>1296</v>
      </c>
      <c r="AC303" s="27"/>
      <c r="AD303" s="27"/>
      <c r="AE303" s="27" t="s">
        <v>500</v>
      </c>
      <c r="AF303" s="28"/>
      <c r="AG303" s="28"/>
      <c r="AH303" s="28"/>
      <c r="AI303" s="28"/>
      <c r="AJ303" s="28" t="n">
        <v>1</v>
      </c>
      <c r="AK303" s="27" t="s">
        <v>447</v>
      </c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</row>
    <row r="304" customFormat="false" ht="13.8" hidden="false" customHeight="false" outlineLevel="0" collapsed="false">
      <c r="A304" s="27" t="n">
        <v>985719</v>
      </c>
      <c r="B304" s="27"/>
      <c r="C304" s="27" t="n">
        <v>0</v>
      </c>
      <c r="D304" s="28"/>
      <c r="E304" s="28"/>
      <c r="F304" s="28"/>
      <c r="G304" s="28"/>
      <c r="H304" s="28"/>
      <c r="I304" s="28"/>
      <c r="J304" s="28"/>
      <c r="K304" s="27" t="s">
        <v>403</v>
      </c>
      <c r="L304" s="27" t="s">
        <v>404</v>
      </c>
      <c r="M304" s="27" t="s">
        <v>405</v>
      </c>
      <c r="N304" s="27"/>
      <c r="O304" s="27" t="s">
        <v>81</v>
      </c>
      <c r="P304" s="27"/>
      <c r="Q304" s="28"/>
      <c r="R304" s="31" t="n">
        <v>1998</v>
      </c>
      <c r="S304" s="31" t="n">
        <v>8</v>
      </c>
      <c r="T304" s="31" t="n">
        <v>21</v>
      </c>
      <c r="U304" s="27" t="s">
        <v>236</v>
      </c>
      <c r="V304" s="27"/>
      <c r="W304" s="27" t="s">
        <v>83</v>
      </c>
      <c r="X304" s="27" t="s">
        <v>560</v>
      </c>
      <c r="Y304" s="27"/>
      <c r="Z304" s="27" t="s">
        <v>1297</v>
      </c>
      <c r="AA304" s="27" t="s">
        <v>1298</v>
      </c>
      <c r="AB304" s="27" t="s">
        <v>584</v>
      </c>
      <c r="AC304" s="27"/>
      <c r="AD304" s="27"/>
      <c r="AE304" s="27" t="s">
        <v>467</v>
      </c>
      <c r="AF304" s="28"/>
      <c r="AG304" s="28"/>
      <c r="AH304" s="28"/>
      <c r="AI304" s="28"/>
      <c r="AJ304" s="28" t="n">
        <v>1</v>
      </c>
      <c r="AK304" s="27" t="s">
        <v>447</v>
      </c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</row>
    <row r="305" customFormat="false" ht="13.8" hidden="false" customHeight="false" outlineLevel="0" collapsed="false">
      <c r="A305" s="27" t="n">
        <v>985738</v>
      </c>
      <c r="B305" s="27"/>
      <c r="C305" s="27" t="n">
        <v>0</v>
      </c>
      <c r="D305" s="28"/>
      <c r="E305" s="28"/>
      <c r="F305" s="28"/>
      <c r="G305" s="28"/>
      <c r="H305" s="28"/>
      <c r="I305" s="28"/>
      <c r="J305" s="28"/>
      <c r="K305" s="27" t="s">
        <v>403</v>
      </c>
      <c r="L305" s="27" t="s">
        <v>404</v>
      </c>
      <c r="M305" s="27" t="s">
        <v>405</v>
      </c>
      <c r="N305" s="27"/>
      <c r="O305" s="27" t="s">
        <v>81</v>
      </c>
      <c r="P305" s="27"/>
      <c r="Q305" s="28"/>
      <c r="R305" s="31" t="n">
        <v>1998</v>
      </c>
      <c r="S305" s="31" t="n">
        <v>9</v>
      </c>
      <c r="T305" s="31" t="n">
        <v>19</v>
      </c>
      <c r="U305" s="27" t="s">
        <v>236</v>
      </c>
      <c r="V305" s="27"/>
      <c r="W305" s="27" t="s">
        <v>83</v>
      </c>
      <c r="X305" s="27" t="s">
        <v>422</v>
      </c>
      <c r="Y305" s="27"/>
      <c r="Z305" s="27" t="s">
        <v>1299</v>
      </c>
      <c r="AA305" s="27" t="s">
        <v>1300</v>
      </c>
      <c r="AB305" s="27" t="s">
        <v>584</v>
      </c>
      <c r="AC305" s="27"/>
      <c r="AD305" s="27"/>
      <c r="AE305" s="27" t="s">
        <v>467</v>
      </c>
      <c r="AF305" s="28"/>
      <c r="AG305" s="28"/>
      <c r="AH305" s="28"/>
      <c r="AI305" s="28"/>
      <c r="AJ305" s="28" t="n">
        <v>1</v>
      </c>
      <c r="AK305" s="27" t="s">
        <v>447</v>
      </c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</row>
    <row r="306" customFormat="false" ht="13.8" hidden="false" customHeight="false" outlineLevel="0" collapsed="false">
      <c r="A306" s="27" t="n">
        <v>985743</v>
      </c>
      <c r="B306" s="27"/>
      <c r="C306" s="27" t="n">
        <v>0</v>
      </c>
      <c r="D306" s="28"/>
      <c r="E306" s="28"/>
      <c r="F306" s="28"/>
      <c r="G306" s="28"/>
      <c r="H306" s="28"/>
      <c r="I306" s="28"/>
      <c r="J306" s="28"/>
      <c r="K306" s="27" t="s">
        <v>403</v>
      </c>
      <c r="L306" s="27" t="s">
        <v>404</v>
      </c>
      <c r="M306" s="27" t="s">
        <v>405</v>
      </c>
      <c r="N306" s="27"/>
      <c r="O306" s="27" t="s">
        <v>81</v>
      </c>
      <c r="P306" s="27"/>
      <c r="Q306" s="28"/>
      <c r="R306" s="31" t="n">
        <v>1998</v>
      </c>
      <c r="S306" s="31" t="n">
        <v>10</v>
      </c>
      <c r="T306" s="31" t="n">
        <v>4</v>
      </c>
      <c r="U306" s="27" t="s">
        <v>236</v>
      </c>
      <c r="V306" s="27"/>
      <c r="W306" s="27" t="s">
        <v>83</v>
      </c>
      <c r="X306" s="27" t="s">
        <v>560</v>
      </c>
      <c r="Y306" s="27"/>
      <c r="Z306" s="27" t="s">
        <v>1301</v>
      </c>
      <c r="AA306" s="27" t="s">
        <v>1302</v>
      </c>
      <c r="AB306" s="27" t="s">
        <v>1193</v>
      </c>
      <c r="AC306" s="27"/>
      <c r="AD306" s="27"/>
      <c r="AE306" s="27" t="s">
        <v>412</v>
      </c>
      <c r="AF306" s="28"/>
      <c r="AG306" s="28"/>
      <c r="AH306" s="28"/>
      <c r="AI306" s="28"/>
      <c r="AJ306" s="28" t="n">
        <v>1</v>
      </c>
      <c r="AK306" s="27" t="s">
        <v>447</v>
      </c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</row>
    <row r="307" customFormat="false" ht="13.8" hidden="false" customHeight="false" outlineLevel="0" collapsed="false">
      <c r="A307" s="27" t="n">
        <v>985745</v>
      </c>
      <c r="B307" s="27"/>
      <c r="C307" s="27" t="n">
        <v>0</v>
      </c>
      <c r="D307" s="28"/>
      <c r="E307" s="28"/>
      <c r="F307" s="28"/>
      <c r="G307" s="28"/>
      <c r="H307" s="28"/>
      <c r="I307" s="28"/>
      <c r="J307" s="28"/>
      <c r="K307" s="27" t="s">
        <v>403</v>
      </c>
      <c r="L307" s="27" t="s">
        <v>404</v>
      </c>
      <c r="M307" s="27" t="s">
        <v>405</v>
      </c>
      <c r="N307" s="27"/>
      <c r="O307" s="27" t="s">
        <v>81</v>
      </c>
      <c r="P307" s="27"/>
      <c r="Q307" s="28"/>
      <c r="R307" s="31" t="n">
        <v>1998</v>
      </c>
      <c r="S307" s="31" t="n">
        <v>10</v>
      </c>
      <c r="T307" s="31" t="n">
        <v>13</v>
      </c>
      <c r="U307" s="27" t="s">
        <v>236</v>
      </c>
      <c r="V307" s="27"/>
      <c r="W307" s="27" t="s">
        <v>83</v>
      </c>
      <c r="X307" s="27" t="s">
        <v>482</v>
      </c>
      <c r="Y307" s="27"/>
      <c r="Z307" s="27" t="s">
        <v>1303</v>
      </c>
      <c r="AA307" s="27" t="s">
        <v>1304</v>
      </c>
      <c r="AB307" s="27" t="s">
        <v>1305</v>
      </c>
      <c r="AC307" s="27"/>
      <c r="AD307" s="27"/>
      <c r="AE307" s="27" t="s">
        <v>467</v>
      </c>
      <c r="AF307" s="28"/>
      <c r="AG307" s="28"/>
      <c r="AH307" s="28"/>
      <c r="AI307" s="28"/>
      <c r="AJ307" s="28" t="n">
        <v>1</v>
      </c>
      <c r="AK307" s="27" t="s">
        <v>447</v>
      </c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</row>
    <row r="308" customFormat="false" ht="13.8" hidden="false" customHeight="false" outlineLevel="0" collapsed="false">
      <c r="A308" s="27" t="n">
        <v>985746</v>
      </c>
      <c r="B308" s="27"/>
      <c r="C308" s="27" t="n">
        <v>0</v>
      </c>
      <c r="D308" s="28"/>
      <c r="E308" s="28"/>
      <c r="F308" s="28"/>
      <c r="G308" s="28"/>
      <c r="H308" s="28"/>
      <c r="I308" s="28"/>
      <c r="J308" s="28"/>
      <c r="K308" s="27" t="s">
        <v>403</v>
      </c>
      <c r="L308" s="27" t="s">
        <v>404</v>
      </c>
      <c r="M308" s="27" t="s">
        <v>405</v>
      </c>
      <c r="N308" s="27"/>
      <c r="O308" s="27" t="s">
        <v>81</v>
      </c>
      <c r="P308" s="27"/>
      <c r="Q308" s="28"/>
      <c r="R308" s="31" t="n">
        <v>1998</v>
      </c>
      <c r="S308" s="31" t="n">
        <v>10</v>
      </c>
      <c r="T308" s="31" t="n">
        <v>19</v>
      </c>
      <c r="U308" s="27" t="s">
        <v>236</v>
      </c>
      <c r="V308" s="27" t="s">
        <v>438</v>
      </c>
      <c r="W308" s="27"/>
      <c r="X308" s="27"/>
      <c r="Y308" s="27"/>
      <c r="Z308" s="27" t="s">
        <v>1253</v>
      </c>
      <c r="AA308" s="27" t="s">
        <v>771</v>
      </c>
      <c r="AB308" s="27" t="s">
        <v>1306</v>
      </c>
      <c r="AC308" s="27"/>
      <c r="AD308" s="27"/>
      <c r="AE308" s="27" t="s">
        <v>500</v>
      </c>
      <c r="AF308" s="28"/>
      <c r="AG308" s="28"/>
      <c r="AH308" s="28"/>
      <c r="AI308" s="28"/>
      <c r="AJ308" s="28" t="n">
        <v>1</v>
      </c>
      <c r="AK308" s="27" t="s">
        <v>447</v>
      </c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</row>
    <row r="309" customFormat="false" ht="13.8" hidden="false" customHeight="false" outlineLevel="0" collapsed="false">
      <c r="A309" s="27" t="n">
        <v>985752</v>
      </c>
      <c r="B309" s="27"/>
      <c r="C309" s="27" t="n">
        <v>0</v>
      </c>
      <c r="D309" s="28"/>
      <c r="E309" s="28"/>
      <c r="F309" s="28"/>
      <c r="G309" s="28"/>
      <c r="H309" s="28"/>
      <c r="I309" s="28"/>
      <c r="J309" s="28"/>
      <c r="K309" s="27" t="s">
        <v>403</v>
      </c>
      <c r="L309" s="27" t="s">
        <v>404</v>
      </c>
      <c r="M309" s="27" t="s">
        <v>405</v>
      </c>
      <c r="N309" s="27"/>
      <c r="O309" s="27" t="s">
        <v>81</v>
      </c>
      <c r="P309" s="27"/>
      <c r="Q309" s="28"/>
      <c r="R309" s="31" t="n">
        <v>1998</v>
      </c>
      <c r="S309" s="31" t="n">
        <v>10</v>
      </c>
      <c r="T309" s="31" t="n">
        <v>24</v>
      </c>
      <c r="U309" s="27" t="s">
        <v>82</v>
      </c>
      <c r="V309" s="27"/>
      <c r="W309" s="27" t="s">
        <v>83</v>
      </c>
      <c r="X309" s="27" t="s">
        <v>560</v>
      </c>
      <c r="Y309" s="27"/>
      <c r="Z309" s="27" t="s">
        <v>1307</v>
      </c>
      <c r="AA309" s="27" t="s">
        <v>1308</v>
      </c>
      <c r="AB309" s="27" t="s">
        <v>584</v>
      </c>
      <c r="AC309" s="27"/>
      <c r="AD309" s="27"/>
      <c r="AE309" s="27" t="s">
        <v>467</v>
      </c>
      <c r="AF309" s="28"/>
      <c r="AG309" s="28"/>
      <c r="AH309" s="28"/>
      <c r="AI309" s="28"/>
      <c r="AJ309" s="28" t="n">
        <v>1</v>
      </c>
      <c r="AK309" s="27" t="s">
        <v>447</v>
      </c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</row>
    <row r="310" customFormat="false" ht="13.8" hidden="false" customHeight="false" outlineLevel="0" collapsed="false">
      <c r="A310" s="27" t="n">
        <v>985763</v>
      </c>
      <c r="B310" s="27"/>
      <c r="C310" s="27" t="n">
        <v>0</v>
      </c>
      <c r="D310" s="28"/>
      <c r="E310" s="28"/>
      <c r="F310" s="28"/>
      <c r="G310" s="28"/>
      <c r="H310" s="28"/>
      <c r="I310" s="28"/>
      <c r="J310" s="28"/>
      <c r="K310" s="27" t="s">
        <v>403</v>
      </c>
      <c r="L310" s="27" t="s">
        <v>404</v>
      </c>
      <c r="M310" s="27" t="s">
        <v>405</v>
      </c>
      <c r="N310" s="27"/>
      <c r="O310" s="27" t="s">
        <v>81</v>
      </c>
      <c r="P310" s="27"/>
      <c r="Q310" s="28"/>
      <c r="R310" s="31" t="n">
        <v>1998</v>
      </c>
      <c r="S310" s="31" t="n">
        <v>8</v>
      </c>
      <c r="T310" s="31" t="n">
        <v>26</v>
      </c>
      <c r="U310" s="27" t="s">
        <v>236</v>
      </c>
      <c r="V310" s="27"/>
      <c r="W310" s="27" t="s">
        <v>83</v>
      </c>
      <c r="X310" s="27" t="s">
        <v>1046</v>
      </c>
      <c r="Y310" s="27"/>
      <c r="Z310" s="27" t="s">
        <v>1309</v>
      </c>
      <c r="AA310" s="27" t="s">
        <v>1310</v>
      </c>
      <c r="AB310" s="27" t="s">
        <v>1270</v>
      </c>
      <c r="AC310" s="27"/>
      <c r="AD310" s="27"/>
      <c r="AE310" s="27" t="s">
        <v>500</v>
      </c>
      <c r="AF310" s="28"/>
      <c r="AG310" s="28"/>
      <c r="AH310" s="28"/>
      <c r="AI310" s="28"/>
      <c r="AJ310" s="28" t="n">
        <v>1</v>
      </c>
      <c r="AK310" s="27" t="s">
        <v>447</v>
      </c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</row>
    <row r="311" customFormat="false" ht="13.8" hidden="false" customHeight="false" outlineLevel="0" collapsed="false">
      <c r="A311" s="38" t="n">
        <v>580060</v>
      </c>
      <c r="B311" s="27"/>
      <c r="C311" s="27" t="n">
        <v>1</v>
      </c>
      <c r="D311" s="28" t="s">
        <v>1311</v>
      </c>
      <c r="E311" s="28"/>
      <c r="F311" s="28"/>
      <c r="G311" s="27" t="s">
        <v>78</v>
      </c>
      <c r="H311" s="28" t="s">
        <v>78</v>
      </c>
      <c r="I311" s="28" t="s">
        <v>989</v>
      </c>
      <c r="J311" s="28"/>
      <c r="K311" s="27" t="s">
        <v>403</v>
      </c>
      <c r="L311" s="27" t="s">
        <v>404</v>
      </c>
      <c r="M311" s="27" t="s">
        <v>1312</v>
      </c>
      <c r="N311" s="27"/>
      <c r="O311" s="27" t="s">
        <v>81</v>
      </c>
      <c r="P311" s="27"/>
      <c r="Q311" s="28"/>
      <c r="R311" s="31" t="n">
        <v>1872</v>
      </c>
      <c r="S311" s="31"/>
      <c r="T311" s="31"/>
      <c r="U311" s="27"/>
      <c r="V311" s="27"/>
      <c r="W311" s="27" t="s">
        <v>1313</v>
      </c>
      <c r="X311" s="27"/>
      <c r="Y311" s="27"/>
      <c r="Z311" s="27" t="s">
        <v>1314</v>
      </c>
      <c r="AA311" s="27" t="s">
        <v>1315</v>
      </c>
      <c r="AB311" s="27"/>
      <c r="AC311" s="27"/>
      <c r="AD311" s="27"/>
      <c r="AE311" s="27" t="s">
        <v>412</v>
      </c>
      <c r="AF311" s="28"/>
      <c r="AG311" s="28"/>
      <c r="AH311" s="27"/>
      <c r="AI311" s="28"/>
      <c r="AJ311" s="28" t="n">
        <v>1</v>
      </c>
      <c r="AK311" s="27" t="s">
        <v>447</v>
      </c>
      <c r="AL311" s="28"/>
      <c r="AM311" s="28"/>
      <c r="AN311" s="29"/>
      <c r="AO311" s="38" t="s">
        <v>415</v>
      </c>
      <c r="AP311" s="54" t="n">
        <v>0.001</v>
      </c>
      <c r="AQ311" s="38" t="s">
        <v>1316</v>
      </c>
      <c r="AR311" s="34" t="n">
        <v>43364</v>
      </c>
      <c r="AS311" s="28" t="n">
        <v>9</v>
      </c>
      <c r="AT311" s="28" t="n">
        <v>1</v>
      </c>
      <c r="AU311" s="28" t="n">
        <v>0</v>
      </c>
      <c r="AV311" s="28"/>
      <c r="AW311" s="28" t="s">
        <v>95</v>
      </c>
      <c r="AX311" s="28" t="s">
        <v>96</v>
      </c>
      <c r="AY311" s="28" t="n">
        <v>40</v>
      </c>
      <c r="AZ311" s="28" t="n">
        <v>45</v>
      </c>
      <c r="BA311" s="28" t="n">
        <f aca="false">263/1000</f>
        <v>0.263</v>
      </c>
      <c r="BB311" s="45" t="n">
        <f aca="false">BA311*45/AT311</f>
        <v>11.835</v>
      </c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</row>
    <row r="312" customFormat="false" ht="13.8" hidden="false" customHeight="false" outlineLevel="0" collapsed="false">
      <c r="A312" s="27" t="n">
        <v>601251</v>
      </c>
      <c r="B312" s="28"/>
      <c r="C312" s="27" t="n">
        <v>1</v>
      </c>
      <c r="D312" s="28" t="s">
        <v>1317</v>
      </c>
      <c r="E312" s="28" t="s">
        <v>1318</v>
      </c>
      <c r="F312" s="28" t="s">
        <v>1319</v>
      </c>
      <c r="G312" s="27" t="s">
        <v>78</v>
      </c>
      <c r="H312" s="28" t="s">
        <v>78</v>
      </c>
      <c r="I312" s="28" t="s">
        <v>78</v>
      </c>
      <c r="J312" s="27" t="s">
        <v>78</v>
      </c>
      <c r="K312" s="28"/>
      <c r="L312" s="27" t="s">
        <v>1320</v>
      </c>
      <c r="M312" s="27" t="s">
        <v>1321</v>
      </c>
      <c r="N312" s="28"/>
      <c r="O312" s="28" t="s">
        <v>81</v>
      </c>
      <c r="P312" s="28" t="s">
        <v>1322</v>
      </c>
      <c r="Q312" s="28"/>
      <c r="R312" s="31" t="n">
        <v>1924</v>
      </c>
      <c r="S312" s="31" t="n">
        <v>11</v>
      </c>
      <c r="T312" s="31" t="n">
        <v>11</v>
      </c>
      <c r="U312" s="28" t="s">
        <v>236</v>
      </c>
      <c r="V312" s="28"/>
      <c r="W312" s="28" t="s">
        <v>83</v>
      </c>
      <c r="X312" s="28" t="s">
        <v>1323</v>
      </c>
      <c r="Y312" s="28" t="s">
        <v>1324</v>
      </c>
      <c r="Z312" s="28" t="s">
        <v>1325</v>
      </c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 t="s">
        <v>1326</v>
      </c>
      <c r="AP312" s="45" t="s">
        <v>147</v>
      </c>
      <c r="AQ312" s="48" t="s">
        <v>1327</v>
      </c>
      <c r="AR312" s="34" t="n">
        <v>43418</v>
      </c>
      <c r="AS312" s="28" t="n">
        <v>18</v>
      </c>
      <c r="AT312" s="28" t="n">
        <v>1</v>
      </c>
      <c r="AU312" s="28" t="n">
        <v>0</v>
      </c>
      <c r="AV312" s="28"/>
      <c r="AW312" s="28" t="s">
        <v>95</v>
      </c>
      <c r="AX312" s="28" t="s">
        <v>96</v>
      </c>
      <c r="AY312" s="28" t="n">
        <f aca="false">45-2.5-20</f>
        <v>22.5</v>
      </c>
      <c r="AZ312" s="28" t="n">
        <v>45</v>
      </c>
      <c r="BA312" s="28" t="n">
        <v>0.152</v>
      </c>
      <c r="BB312" s="33" t="n">
        <f aca="false">BA312*45/AT312</f>
        <v>6.84</v>
      </c>
      <c r="BC312" s="28" t="n">
        <v>206</v>
      </c>
      <c r="BD312" s="34" t="n">
        <v>43432</v>
      </c>
      <c r="BE312" s="28" t="n">
        <v>11</v>
      </c>
      <c r="BF312" s="28" t="n">
        <v>20</v>
      </c>
      <c r="BG312" s="35" t="n">
        <v>10844663.1109902</v>
      </c>
      <c r="BH312" s="28" t="s">
        <v>1328</v>
      </c>
      <c r="BI312" s="28" t="s">
        <v>133</v>
      </c>
      <c r="BJ312" s="28" t="s">
        <v>98</v>
      </c>
      <c r="BK312" s="34" t="n">
        <v>43443</v>
      </c>
      <c r="BL312" s="28" t="n">
        <v>4</v>
      </c>
      <c r="BM312" s="28" t="n">
        <v>18</v>
      </c>
      <c r="BN312" s="28" t="n">
        <v>10</v>
      </c>
      <c r="BO312" s="28" t="n">
        <v>15</v>
      </c>
      <c r="BP312" s="28" t="s">
        <v>100</v>
      </c>
      <c r="BQ312" s="28" t="s">
        <v>135</v>
      </c>
      <c r="BR312" s="28" t="s">
        <v>136</v>
      </c>
      <c r="BS312" s="28" t="s">
        <v>123</v>
      </c>
      <c r="BT312" s="28" t="str">
        <f aca="false">CONCATENATE(BH312,"_",BQ312)</f>
        <v>11-12_9-9</v>
      </c>
      <c r="BU312" s="35" t="n">
        <v>24958673947.4864</v>
      </c>
      <c r="BV312" s="27" t="s">
        <v>104</v>
      </c>
      <c r="BW312" s="35" t="n">
        <v>37438010921.2295</v>
      </c>
      <c r="BX312" s="28"/>
    </row>
    <row r="313" customFormat="false" ht="13.8" hidden="false" customHeight="false" outlineLevel="0" collapsed="false">
      <c r="A313" s="27" t="n">
        <v>20035118</v>
      </c>
      <c r="B313" s="27"/>
      <c r="C313" s="27" t="n">
        <v>1</v>
      </c>
      <c r="D313" s="28" t="s">
        <v>1329</v>
      </c>
      <c r="E313" s="28" t="str">
        <f aca="false">CONCATENATE("Ua",REPT("0",3-(LEN(D313)-FIND("B",D313))),RIGHT(D313,LEN(D313)-FIND("B",D313)))</f>
        <v>Ua118</v>
      </c>
      <c r="F313" s="28" t="s">
        <v>462</v>
      </c>
      <c r="G313" s="28" t="s">
        <v>78</v>
      </c>
      <c r="H313" s="28" t="s">
        <v>78</v>
      </c>
      <c r="I313" s="28" t="s">
        <v>78</v>
      </c>
      <c r="J313" s="27" t="s">
        <v>78</v>
      </c>
      <c r="K313" s="27"/>
      <c r="L313" s="27" t="s">
        <v>404</v>
      </c>
      <c r="M313" s="27" t="s">
        <v>405</v>
      </c>
      <c r="N313" s="27"/>
      <c r="O313" s="27" t="s">
        <v>81</v>
      </c>
      <c r="P313" s="57" t="n">
        <v>37758</v>
      </c>
      <c r="Q313" s="28"/>
      <c r="R313" s="31" t="n">
        <f aca="false">YEAR(P313)</f>
        <v>2003</v>
      </c>
      <c r="S313" s="31" t="n">
        <f aca="false">MONTH(P313)</f>
        <v>5</v>
      </c>
      <c r="T313" s="31" t="n">
        <f aca="false">DAY(P313)</f>
        <v>17</v>
      </c>
      <c r="U313" s="27" t="s">
        <v>82</v>
      </c>
      <c r="V313" s="27" t="n">
        <v>22</v>
      </c>
      <c r="W313" s="27" t="s">
        <v>83</v>
      </c>
      <c r="X313" s="27" t="s">
        <v>456</v>
      </c>
      <c r="Y313" s="28"/>
      <c r="Z313" s="27"/>
      <c r="AA313" s="27"/>
      <c r="AB313" s="28"/>
      <c r="AC313" s="27"/>
      <c r="AD313" s="27"/>
      <c r="AE313" s="27" t="s">
        <v>1330</v>
      </c>
      <c r="AF313" s="28"/>
      <c r="AG313" s="28"/>
      <c r="AH313" s="28" t="s">
        <v>78</v>
      </c>
      <c r="AI313" s="28"/>
      <c r="AJ313" s="28" t="n">
        <v>1</v>
      </c>
      <c r="AK313" s="28" t="s">
        <v>501</v>
      </c>
      <c r="AL313" s="28"/>
      <c r="AM313" s="28"/>
      <c r="AN313" s="27" t="s">
        <v>502</v>
      </c>
      <c r="AO313" s="28" t="s">
        <v>1331</v>
      </c>
      <c r="AP313" s="54" t="n">
        <v>0.027</v>
      </c>
      <c r="AQ313" s="28" t="s">
        <v>1332</v>
      </c>
      <c r="AR313" s="34" t="n">
        <v>43419</v>
      </c>
      <c r="AS313" s="28" t="n">
        <v>19</v>
      </c>
      <c r="AT313" s="28" t="n">
        <v>27</v>
      </c>
      <c r="AU313" s="28" t="n">
        <v>0</v>
      </c>
      <c r="AV313" s="28"/>
      <c r="AW313" s="28" t="s">
        <v>95</v>
      </c>
      <c r="AX313" s="28" t="s">
        <v>96</v>
      </c>
      <c r="AY313" s="28" t="n">
        <f aca="false">45-2.5-20</f>
        <v>22.5</v>
      </c>
      <c r="AZ313" s="28" t="n">
        <v>45</v>
      </c>
      <c r="BA313" s="28" t="n">
        <v>17.5</v>
      </c>
      <c r="BB313" s="33" t="n">
        <f aca="false">BA313*45/AT313</f>
        <v>29.1666666666667</v>
      </c>
      <c r="BC313" s="28" t="n">
        <v>145</v>
      </c>
      <c r="BD313" s="34" t="n">
        <v>43426</v>
      </c>
      <c r="BE313" s="28" t="n">
        <v>9</v>
      </c>
      <c r="BF313" s="28" t="n">
        <v>20</v>
      </c>
      <c r="BG313" s="35" t="n">
        <v>1222734640.74438</v>
      </c>
      <c r="BH313" s="28" t="s">
        <v>1333</v>
      </c>
      <c r="BI313" s="28" t="s">
        <v>99</v>
      </c>
      <c r="BJ313" s="28" t="s">
        <v>168</v>
      </c>
      <c r="BK313" s="34" t="n">
        <v>43439</v>
      </c>
      <c r="BL313" s="28" t="n">
        <v>2</v>
      </c>
      <c r="BM313" s="28" t="n">
        <v>18</v>
      </c>
      <c r="BN313" s="28" t="n">
        <v>8</v>
      </c>
      <c r="BO313" s="28" t="n">
        <v>15</v>
      </c>
      <c r="BP313" s="28" t="s">
        <v>100</v>
      </c>
      <c r="BQ313" s="28" t="s">
        <v>181</v>
      </c>
      <c r="BR313" s="28" t="s">
        <v>182</v>
      </c>
      <c r="BS313" s="28" t="s">
        <v>183</v>
      </c>
      <c r="BT313" s="28" t="str">
        <f aca="false">CONCATENATE(BH313,"_",BQ313)</f>
        <v>15-4_2-2</v>
      </c>
      <c r="BU313" s="35" t="n">
        <v>43120809943.6419</v>
      </c>
      <c r="BV313" s="27" t="s">
        <v>104</v>
      </c>
      <c r="BW313" s="35" t="n">
        <v>64681214915.4629</v>
      </c>
      <c r="BX313" s="28"/>
    </row>
    <row r="314" customFormat="false" ht="13.8" hidden="false" customHeight="false" outlineLevel="0" collapsed="false">
      <c r="A314" s="27" t="n">
        <v>20145592</v>
      </c>
      <c r="B314" s="38"/>
      <c r="C314" s="38" t="n">
        <v>1</v>
      </c>
      <c r="D314" s="28" t="s">
        <v>1334</v>
      </c>
      <c r="E314" s="28" t="str">
        <f aca="false">CONCATENATE("Ua",REPT("0",3-(LEN(D314)-FIND("B",D314))),RIGHT(D314,LEN(D314)-FIND("B",D314)))</f>
        <v>Ua120</v>
      </c>
      <c r="F314" s="28" t="s">
        <v>462</v>
      </c>
      <c r="G314" s="27" t="s">
        <v>78</v>
      </c>
      <c r="H314" s="28" t="s">
        <v>78</v>
      </c>
      <c r="I314" s="28" t="s">
        <v>78</v>
      </c>
      <c r="J314" s="27" t="s">
        <v>78</v>
      </c>
      <c r="K314" s="27"/>
      <c r="L314" s="27" t="s">
        <v>404</v>
      </c>
      <c r="M314" s="27" t="s">
        <v>405</v>
      </c>
      <c r="N314" s="27"/>
      <c r="O314" s="27" t="s">
        <v>81</v>
      </c>
      <c r="P314" s="57" t="n">
        <v>41875</v>
      </c>
      <c r="Q314" s="28"/>
      <c r="R314" s="31" t="n">
        <f aca="false">YEAR(P314)</f>
        <v>2014</v>
      </c>
      <c r="S314" s="31" t="n">
        <f aca="false">MONTH(P314)</f>
        <v>8</v>
      </c>
      <c r="T314" s="31" t="n">
        <f aca="false">DAY(P314)</f>
        <v>24</v>
      </c>
      <c r="U314" s="27" t="s">
        <v>236</v>
      </c>
      <c r="V314" s="27" t="s">
        <v>1335</v>
      </c>
      <c r="W314" s="27" t="s">
        <v>83</v>
      </c>
      <c r="X314" s="27" t="s">
        <v>659</v>
      </c>
      <c r="Y314" s="28"/>
      <c r="Z314" s="27" t="s">
        <v>1336</v>
      </c>
      <c r="AA314" s="27" t="s">
        <v>1337</v>
      </c>
      <c r="AB314" s="28"/>
      <c r="AC314" s="27" t="n">
        <v>200</v>
      </c>
      <c r="AD314" s="27"/>
      <c r="AE314" s="27" t="s">
        <v>1330</v>
      </c>
      <c r="AF314" s="28"/>
      <c r="AG314" s="28"/>
      <c r="AH314" s="27" t="s">
        <v>78</v>
      </c>
      <c r="AI314" s="28"/>
      <c r="AJ314" s="28" t="n">
        <v>1</v>
      </c>
      <c r="AK314" s="27" t="s">
        <v>501</v>
      </c>
      <c r="AL314" s="28"/>
      <c r="AM314" s="28"/>
      <c r="AN314" s="27" t="s">
        <v>1338</v>
      </c>
      <c r="AO314" s="28" t="s">
        <v>1339</v>
      </c>
      <c r="AP314" s="54" t="n">
        <v>0.007</v>
      </c>
      <c r="AQ314" s="28" t="s">
        <v>1340</v>
      </c>
      <c r="AR314" s="34" t="n">
        <v>43419</v>
      </c>
      <c r="AS314" s="28" t="n">
        <v>19</v>
      </c>
      <c r="AT314" s="28" t="n">
        <v>7</v>
      </c>
      <c r="AU314" s="28" t="s">
        <v>507</v>
      </c>
      <c r="AV314" s="28"/>
      <c r="AW314" s="28" t="s">
        <v>95</v>
      </c>
      <c r="AX314" s="28" t="s">
        <v>96</v>
      </c>
      <c r="AY314" s="28" t="n">
        <f aca="false">45-2.5-20</f>
        <v>22.5</v>
      </c>
      <c r="AZ314" s="28" t="n">
        <v>45</v>
      </c>
      <c r="BA314" s="28" t="n">
        <v>20.9</v>
      </c>
      <c r="BB314" s="33" t="n">
        <f aca="false">BA314*45/AT314</f>
        <v>134.357142857143</v>
      </c>
      <c r="BC314" s="28" t="n">
        <v>147</v>
      </c>
      <c r="BD314" s="34" t="n">
        <v>43426</v>
      </c>
      <c r="BE314" s="28" t="n">
        <v>9</v>
      </c>
      <c r="BF314" s="28" t="n">
        <v>20</v>
      </c>
      <c r="BG314" s="35" t="n">
        <v>408074923.376217</v>
      </c>
      <c r="BH314" s="28" t="s">
        <v>1341</v>
      </c>
      <c r="BI314" s="28" t="s">
        <v>149</v>
      </c>
      <c r="BJ314" s="28" t="s">
        <v>134</v>
      </c>
      <c r="BK314" s="34" t="n">
        <v>43443</v>
      </c>
      <c r="BL314" s="28" t="n">
        <v>4</v>
      </c>
      <c r="BM314" s="28" t="n">
        <v>18</v>
      </c>
      <c r="BN314" s="28" t="n">
        <v>10</v>
      </c>
      <c r="BO314" s="28" t="n">
        <v>15</v>
      </c>
      <c r="BP314" s="28" t="s">
        <v>100</v>
      </c>
      <c r="BQ314" s="28" t="s">
        <v>117</v>
      </c>
      <c r="BR314" s="28" t="s">
        <v>340</v>
      </c>
      <c r="BS314" s="28" t="s">
        <v>280</v>
      </c>
      <c r="BT314" s="28" t="str">
        <f aca="false">CONCATENATE(BH314,"_",BQ314)</f>
        <v>2-13_7-7</v>
      </c>
      <c r="BU314" s="35" t="n">
        <v>36702588417.8404</v>
      </c>
      <c r="BV314" s="27" t="s">
        <v>104</v>
      </c>
      <c r="BW314" s="35" t="n">
        <v>55053882626.7606</v>
      </c>
      <c r="BX314" s="28"/>
    </row>
    <row r="315" customFormat="false" ht="13.8" hidden="false" customHeight="false" outlineLevel="0" collapsed="false">
      <c r="A315" s="27" t="n">
        <v>20035116</v>
      </c>
      <c r="B315" s="27"/>
      <c r="C315" s="27" t="n">
        <v>1</v>
      </c>
      <c r="D315" s="28" t="s">
        <v>1342</v>
      </c>
      <c r="E315" s="28" t="str">
        <f aca="false">CONCATENATE("Ua",REPT("0",3-(LEN(D315)-FIND("B",D315))),RIGHT(D315,LEN(D315)-FIND("B",D315)))</f>
        <v>Ua103</v>
      </c>
      <c r="F315" s="28" t="s">
        <v>462</v>
      </c>
      <c r="G315" s="28" t="s">
        <v>78</v>
      </c>
      <c r="H315" s="28" t="s">
        <v>78</v>
      </c>
      <c r="I315" s="28" t="s">
        <v>78</v>
      </c>
      <c r="J315" s="27" t="s">
        <v>78</v>
      </c>
      <c r="K315" s="27"/>
      <c r="L315" s="27" t="s">
        <v>404</v>
      </c>
      <c r="M315" s="27" t="s">
        <v>405</v>
      </c>
      <c r="N315" s="27"/>
      <c r="O315" s="27" t="s">
        <v>81</v>
      </c>
      <c r="P315" s="57" t="n">
        <v>37859</v>
      </c>
      <c r="Q315" s="28"/>
      <c r="R315" s="31" t="n">
        <f aca="false">YEAR(P315)</f>
        <v>2003</v>
      </c>
      <c r="S315" s="31" t="n">
        <f aca="false">MONTH(P315)</f>
        <v>8</v>
      </c>
      <c r="T315" s="31" t="n">
        <f aca="false">DAY(P315)</f>
        <v>26</v>
      </c>
      <c r="U315" s="27" t="s">
        <v>236</v>
      </c>
      <c r="V315" s="27" t="n">
        <v>5</v>
      </c>
      <c r="W315" s="27" t="s">
        <v>83</v>
      </c>
      <c r="X315" s="27" t="s">
        <v>422</v>
      </c>
      <c r="Y315" s="28"/>
      <c r="Z315" s="28"/>
      <c r="AA315" s="27" t="s">
        <v>1343</v>
      </c>
      <c r="AB315" s="28"/>
      <c r="AC315" s="27" t="n">
        <v>136</v>
      </c>
      <c r="AD315" s="27"/>
      <c r="AE315" s="27" t="s">
        <v>1344</v>
      </c>
      <c r="AF315" s="28"/>
      <c r="AG315" s="28"/>
      <c r="AH315" s="28" t="s">
        <v>78</v>
      </c>
      <c r="AI315" s="28"/>
      <c r="AJ315" s="28" t="n">
        <v>1</v>
      </c>
      <c r="AK315" s="28" t="s">
        <v>501</v>
      </c>
      <c r="AL315" s="28"/>
      <c r="AM315" s="28"/>
      <c r="AN315" s="27" t="s">
        <v>502</v>
      </c>
      <c r="AO315" s="28" t="s">
        <v>94</v>
      </c>
      <c r="AP315" s="54" t="n">
        <v>0.004</v>
      </c>
      <c r="AQ315" s="28" t="s">
        <v>1345</v>
      </c>
      <c r="AR315" s="34" t="n">
        <v>43417</v>
      </c>
      <c r="AS315" s="28" t="n">
        <v>17</v>
      </c>
      <c r="AT315" s="28" t="n">
        <v>4</v>
      </c>
      <c r="AU315" s="28" t="n">
        <v>0</v>
      </c>
      <c r="AV315" s="28"/>
      <c r="AW315" s="28" t="s">
        <v>95</v>
      </c>
      <c r="AX315" s="28" t="s">
        <v>96</v>
      </c>
      <c r="AY315" s="28" t="n">
        <f aca="false">45-2.5-20</f>
        <v>22.5</v>
      </c>
      <c r="AZ315" s="28" t="n">
        <v>45</v>
      </c>
      <c r="BA315" s="28" t="n">
        <v>2.58</v>
      </c>
      <c r="BB315" s="33" t="n">
        <f aca="false">BA315*45/AT315</f>
        <v>29.025</v>
      </c>
      <c r="BC315" s="28" t="n">
        <v>183</v>
      </c>
      <c r="BD315" s="34" t="n">
        <v>43430</v>
      </c>
      <c r="BE315" s="28" t="n">
        <v>10</v>
      </c>
      <c r="BF315" s="28" t="n">
        <v>20</v>
      </c>
      <c r="BG315" s="35" t="n">
        <v>440595774.017392</v>
      </c>
      <c r="BH315" s="28" t="s">
        <v>1346</v>
      </c>
      <c r="BI315" s="28" t="s">
        <v>149</v>
      </c>
      <c r="BJ315" s="28" t="s">
        <v>168</v>
      </c>
      <c r="BK315" s="34" t="n">
        <v>43443</v>
      </c>
      <c r="BL315" s="28" t="n">
        <v>4</v>
      </c>
      <c r="BM315" s="28" t="n">
        <v>18</v>
      </c>
      <c r="BN315" s="28" t="n">
        <v>10</v>
      </c>
      <c r="BO315" s="28" t="n">
        <v>15</v>
      </c>
      <c r="BP315" s="28" t="s">
        <v>100</v>
      </c>
      <c r="BQ315" s="28" t="s">
        <v>101</v>
      </c>
      <c r="BR315" s="28" t="s">
        <v>102</v>
      </c>
      <c r="BS315" s="28" t="s">
        <v>103</v>
      </c>
      <c r="BT315" s="28" t="str">
        <f aca="false">CONCATENATE(BH315,"_",BQ315)</f>
        <v>2-4_8-8</v>
      </c>
      <c r="BU315" s="35" t="n">
        <v>74457484060.8494</v>
      </c>
      <c r="BV315" s="27" t="s">
        <v>104</v>
      </c>
      <c r="BW315" s="35" t="n">
        <v>111686226091.274</v>
      </c>
      <c r="BX315" s="28"/>
    </row>
    <row r="316" customFormat="false" ht="13.8" hidden="false" customHeight="false" outlineLevel="0" collapsed="false">
      <c r="A316" s="27" t="n">
        <v>20165721</v>
      </c>
      <c r="B316" s="38" t="s">
        <v>580</v>
      </c>
      <c r="C316" s="38" t="n">
        <v>2</v>
      </c>
      <c r="D316" s="28" t="s">
        <v>1347</v>
      </c>
      <c r="E316" s="28" t="str">
        <f aca="false">CONCATENATE("Ua",REPT("0",3-(LEN(D316)-FIND("B",D316))),RIGHT(D316,LEN(D316)-FIND("B",D316)))</f>
        <v>Ua107</v>
      </c>
      <c r="F316" s="28" t="s">
        <v>462</v>
      </c>
      <c r="G316" s="28" t="s">
        <v>78</v>
      </c>
      <c r="H316" s="28" t="s">
        <v>78</v>
      </c>
      <c r="I316" s="28" t="s">
        <v>78</v>
      </c>
      <c r="J316" s="27" t="s">
        <v>78</v>
      </c>
      <c r="K316" s="27"/>
      <c r="L316" s="27" t="s">
        <v>404</v>
      </c>
      <c r="M316" s="27" t="s">
        <v>405</v>
      </c>
      <c r="N316" s="27"/>
      <c r="O316" s="27" t="s">
        <v>81</v>
      </c>
      <c r="P316" s="57" t="n">
        <v>42709</v>
      </c>
      <c r="Q316" s="28"/>
      <c r="R316" s="31" t="n">
        <f aca="false">YEAR(P316)</f>
        <v>2016</v>
      </c>
      <c r="S316" s="31" t="n">
        <f aca="false">MONTH(P316)</f>
        <v>12</v>
      </c>
      <c r="T316" s="31" t="n">
        <f aca="false">DAY(P316)</f>
        <v>5</v>
      </c>
      <c r="U316" s="27" t="s">
        <v>236</v>
      </c>
      <c r="V316" s="27"/>
      <c r="W316" s="27" t="s">
        <v>83</v>
      </c>
      <c r="X316" s="27" t="s">
        <v>1162</v>
      </c>
      <c r="Y316" s="28"/>
      <c r="Z316" s="27" t="s">
        <v>1348</v>
      </c>
      <c r="AA316" s="27" t="s">
        <v>1349</v>
      </c>
      <c r="AB316" s="28"/>
      <c r="AC316" s="27" t="n">
        <v>244</v>
      </c>
      <c r="AD316" s="27"/>
      <c r="AE316" s="27" t="s">
        <v>1350</v>
      </c>
      <c r="AF316" s="28"/>
      <c r="AG316" s="28"/>
      <c r="AH316" s="28" t="s">
        <v>78</v>
      </c>
      <c r="AI316" s="28"/>
      <c r="AJ316" s="28" t="n">
        <v>1</v>
      </c>
      <c r="AK316" s="28" t="s">
        <v>501</v>
      </c>
      <c r="AL316" s="28"/>
      <c r="AM316" s="28"/>
      <c r="AN316" s="27" t="s">
        <v>1338</v>
      </c>
      <c r="AO316" s="28" t="s">
        <v>359</v>
      </c>
      <c r="AP316" s="54" t="n">
        <v>0.009</v>
      </c>
      <c r="AQ316" s="28" t="s">
        <v>1351</v>
      </c>
      <c r="AR316" s="34" t="n">
        <v>43417</v>
      </c>
      <c r="AS316" s="28" t="n">
        <v>17</v>
      </c>
      <c r="AT316" s="28" t="n">
        <v>9</v>
      </c>
      <c r="AU316" s="28" t="n">
        <v>0</v>
      </c>
      <c r="AV316" s="28"/>
      <c r="AW316" s="28" t="s">
        <v>95</v>
      </c>
      <c r="AX316" s="28" t="s">
        <v>96</v>
      </c>
      <c r="AY316" s="28" t="n">
        <f aca="false">45-2.5-20</f>
        <v>22.5</v>
      </c>
      <c r="AZ316" s="28" t="n">
        <v>45</v>
      </c>
      <c r="BA316" s="28" t="n">
        <v>2.5</v>
      </c>
      <c r="BB316" s="33" t="n">
        <f aca="false">BA316*45/AT316</f>
        <v>12.5</v>
      </c>
      <c r="BC316" s="28" t="n">
        <v>187</v>
      </c>
      <c r="BD316" s="34" t="n">
        <v>43430</v>
      </c>
      <c r="BE316" s="28" t="n">
        <v>10</v>
      </c>
      <c r="BF316" s="28" t="n">
        <v>20</v>
      </c>
      <c r="BG316" s="35" t="n">
        <v>432193588.493111</v>
      </c>
      <c r="BH316" s="28" t="s">
        <v>1352</v>
      </c>
      <c r="BI316" s="28" t="s">
        <v>162</v>
      </c>
      <c r="BJ316" s="28" t="s">
        <v>141</v>
      </c>
      <c r="BK316" s="34" t="n">
        <v>43443</v>
      </c>
      <c r="BL316" s="28" t="n">
        <v>4</v>
      </c>
      <c r="BM316" s="28" t="n">
        <v>18</v>
      </c>
      <c r="BN316" s="28" t="n">
        <v>10</v>
      </c>
      <c r="BO316" s="28" t="n">
        <v>15</v>
      </c>
      <c r="BP316" s="28" t="s">
        <v>100</v>
      </c>
      <c r="BQ316" s="28" t="s">
        <v>101</v>
      </c>
      <c r="BR316" s="28" t="s">
        <v>102</v>
      </c>
      <c r="BS316" s="28" t="s">
        <v>103</v>
      </c>
      <c r="BT316" s="28" t="str">
        <f aca="false">CONCATENATE(BH316,"_",BQ316)</f>
        <v>6-8_8-8</v>
      </c>
      <c r="BU316" s="35" t="n">
        <v>68463565945.648</v>
      </c>
      <c r="BV316" s="27" t="s">
        <v>104</v>
      </c>
      <c r="BW316" s="35" t="n">
        <v>102695348918.472</v>
      </c>
      <c r="BX316" s="28"/>
    </row>
    <row r="317" customFormat="false" ht="13.8" hidden="false" customHeight="false" outlineLevel="0" collapsed="false">
      <c r="A317" s="27" t="n">
        <v>20018264</v>
      </c>
      <c r="B317" s="27"/>
      <c r="C317" s="27" t="n">
        <v>1</v>
      </c>
      <c r="D317" s="28" t="s">
        <v>1353</v>
      </c>
      <c r="E317" s="28" t="str">
        <f aca="false">CONCATENATE("Ua",REPT("0",3-(LEN(D317)-FIND("B",D317))),RIGHT(D317,LEN(D317)-FIND("B",D317)))</f>
        <v>Ua111</v>
      </c>
      <c r="F317" s="28" t="s">
        <v>462</v>
      </c>
      <c r="G317" s="28" t="s">
        <v>78</v>
      </c>
      <c r="H317" s="28" t="s">
        <v>78</v>
      </c>
      <c r="I317" s="28" t="s">
        <v>78</v>
      </c>
      <c r="J317" s="27" t="s">
        <v>78</v>
      </c>
      <c r="K317" s="27"/>
      <c r="L317" s="27" t="s">
        <v>404</v>
      </c>
      <c r="M317" s="27" t="s">
        <v>405</v>
      </c>
      <c r="N317" s="27"/>
      <c r="O317" s="27" t="s">
        <v>81</v>
      </c>
      <c r="P317" s="27"/>
      <c r="Q317" s="28"/>
      <c r="R317" s="31"/>
      <c r="S317" s="31"/>
      <c r="T317" s="31"/>
      <c r="U317" s="27" t="s">
        <v>82</v>
      </c>
      <c r="V317" s="27"/>
      <c r="W317" s="27" t="s">
        <v>83</v>
      </c>
      <c r="X317" s="27" t="s">
        <v>155</v>
      </c>
      <c r="Y317" s="28"/>
      <c r="Z317" s="27" t="s">
        <v>292</v>
      </c>
      <c r="AA317" s="27" t="s">
        <v>292</v>
      </c>
      <c r="AB317" s="28"/>
      <c r="AC317" s="27"/>
      <c r="AD317" s="27"/>
      <c r="AE317" s="27" t="s">
        <v>1330</v>
      </c>
      <c r="AF317" s="28"/>
      <c r="AG317" s="28"/>
      <c r="AH317" s="28" t="s">
        <v>78</v>
      </c>
      <c r="AI317" s="28"/>
      <c r="AJ317" s="28" t="n">
        <v>1</v>
      </c>
      <c r="AK317" s="28" t="s">
        <v>501</v>
      </c>
      <c r="AL317" s="28"/>
      <c r="AM317" s="28"/>
      <c r="AN317" s="27" t="s">
        <v>502</v>
      </c>
      <c r="AO317" s="28" t="s">
        <v>94</v>
      </c>
      <c r="AP317" s="54" t="n">
        <v>0.003</v>
      </c>
      <c r="AQ317" s="28" t="s">
        <v>1354</v>
      </c>
      <c r="AR317" s="34" t="n">
        <v>43418</v>
      </c>
      <c r="AS317" s="28" t="n">
        <v>18</v>
      </c>
      <c r="AT317" s="28" t="n">
        <v>3</v>
      </c>
      <c r="AU317" s="28" t="s">
        <v>507</v>
      </c>
      <c r="AV317" s="28"/>
      <c r="AW317" s="28" t="s">
        <v>95</v>
      </c>
      <c r="AX317" s="28" t="s">
        <v>96</v>
      </c>
      <c r="AY317" s="28" t="n">
        <f aca="false">45-2.5-20</f>
        <v>22.5</v>
      </c>
      <c r="AZ317" s="28" t="n">
        <v>45</v>
      </c>
      <c r="BA317" s="28" t="n">
        <v>1.77</v>
      </c>
      <c r="BB317" s="33" t="n">
        <f aca="false">BA317*45/AT317</f>
        <v>26.55</v>
      </c>
      <c r="BC317" s="28" t="n">
        <v>212</v>
      </c>
      <c r="BD317" s="34" t="n">
        <v>43432</v>
      </c>
      <c r="BE317" s="28" t="n">
        <v>11</v>
      </c>
      <c r="BF317" s="28" t="n">
        <v>20</v>
      </c>
      <c r="BG317" s="35" t="n">
        <v>46024063.5017266</v>
      </c>
      <c r="BH317" s="28" t="s">
        <v>1355</v>
      </c>
      <c r="BI317" s="28" t="s">
        <v>98</v>
      </c>
      <c r="BJ317" s="28" t="s">
        <v>175</v>
      </c>
      <c r="BK317" s="34" t="n">
        <v>43443</v>
      </c>
      <c r="BL317" s="28" t="n">
        <v>4</v>
      </c>
      <c r="BM317" s="28" t="n">
        <v>18</v>
      </c>
      <c r="BN317" s="28" t="n">
        <v>10</v>
      </c>
      <c r="BO317" s="28" t="n">
        <v>15</v>
      </c>
      <c r="BP317" s="28" t="s">
        <v>100</v>
      </c>
      <c r="BQ317" s="28" t="s">
        <v>135</v>
      </c>
      <c r="BR317" s="28" t="s">
        <v>136</v>
      </c>
      <c r="BS317" s="28" t="s">
        <v>123</v>
      </c>
      <c r="BT317" s="28" t="str">
        <f aca="false">CONCATENATE(BH317,"_",BQ317)</f>
        <v>12-14_9-9</v>
      </c>
      <c r="BU317" s="35" t="n">
        <v>30891423492.7109</v>
      </c>
      <c r="BV317" s="27" t="s">
        <v>104</v>
      </c>
      <c r="BW317" s="35" t="n">
        <v>46337135239.0664</v>
      </c>
      <c r="BX317" s="28"/>
    </row>
    <row r="318" customFormat="false" ht="13.8" hidden="false" customHeight="false" outlineLevel="0" collapsed="false">
      <c r="A318" s="27" t="n">
        <v>945255</v>
      </c>
      <c r="B318" s="38" t="n">
        <v>1</v>
      </c>
      <c r="C318" s="38" t="n">
        <v>2</v>
      </c>
      <c r="D318" s="28" t="s">
        <v>1356</v>
      </c>
      <c r="E318" s="28" t="str">
        <f aca="false">CONCATENATE("Ua",REPT("0",3-(LEN(D318)-FIND("B",D318))),RIGHT(D318,LEN(D318)-FIND("B",D318)))</f>
        <v>Ua116</v>
      </c>
      <c r="F318" s="28" t="s">
        <v>462</v>
      </c>
      <c r="G318" s="28" t="s">
        <v>78</v>
      </c>
      <c r="H318" s="28" t="s">
        <v>78</v>
      </c>
      <c r="I318" s="28" t="s">
        <v>78</v>
      </c>
      <c r="J318" s="27" t="s">
        <v>78</v>
      </c>
      <c r="K318" s="28"/>
      <c r="L318" s="27" t="s">
        <v>404</v>
      </c>
      <c r="M318" s="27" t="s">
        <v>405</v>
      </c>
      <c r="N318" s="27"/>
      <c r="O318" s="27" t="s">
        <v>81</v>
      </c>
      <c r="P318" s="34" t="n">
        <v>34595</v>
      </c>
      <c r="Q318" s="28"/>
      <c r="R318" s="31" t="n">
        <f aca="false">YEAR(P318)</f>
        <v>1994</v>
      </c>
      <c r="S318" s="31" t="n">
        <f aca="false">MONTH(P318)</f>
        <v>9</v>
      </c>
      <c r="T318" s="31" t="n">
        <f aca="false">DAY(P318)</f>
        <v>18</v>
      </c>
      <c r="U318" s="28" t="s">
        <v>236</v>
      </c>
      <c r="V318" s="28"/>
      <c r="W318" s="28"/>
      <c r="X318" s="28"/>
      <c r="Y318" s="28"/>
      <c r="Z318" s="28"/>
      <c r="AA318" s="28" t="s">
        <v>1357</v>
      </c>
      <c r="AB318" s="28" t="s">
        <v>1358</v>
      </c>
      <c r="AC318" s="28"/>
      <c r="AD318" s="28"/>
      <c r="AE318" s="58" t="s">
        <v>1359</v>
      </c>
      <c r="AF318" s="28" t="s">
        <v>1360</v>
      </c>
      <c r="AG318" s="28"/>
      <c r="AH318" s="28" t="s">
        <v>78</v>
      </c>
      <c r="AI318" s="28"/>
      <c r="AJ318" s="28" t="n">
        <v>1</v>
      </c>
      <c r="AK318" s="27" t="s">
        <v>501</v>
      </c>
      <c r="AL318" s="28"/>
      <c r="AM318" s="28"/>
      <c r="AN318" s="27" t="s">
        <v>1338</v>
      </c>
      <c r="AO318" s="28" t="s">
        <v>1361</v>
      </c>
      <c r="AP318" s="54" t="n">
        <v>0.009</v>
      </c>
      <c r="AQ318" s="28" t="s">
        <v>1362</v>
      </c>
      <c r="AR318" s="34" t="n">
        <v>43419</v>
      </c>
      <c r="AS318" s="28" t="n">
        <v>19</v>
      </c>
      <c r="AT318" s="28" t="n">
        <v>9</v>
      </c>
      <c r="AU318" s="28" t="n">
        <v>0</v>
      </c>
      <c r="AV318" s="28"/>
      <c r="AW318" s="28" t="s">
        <v>95</v>
      </c>
      <c r="AX318" s="28" t="s">
        <v>96</v>
      </c>
      <c r="AY318" s="28" t="n">
        <f aca="false">45-2.5-20</f>
        <v>22.5</v>
      </c>
      <c r="AZ318" s="28" t="n">
        <v>45</v>
      </c>
      <c r="BA318" s="28" t="n">
        <v>0.547</v>
      </c>
      <c r="BB318" s="33" t="n">
        <f aca="false">BA318*45/AT318</f>
        <v>2.735</v>
      </c>
      <c r="BC318" s="28" t="n">
        <v>213</v>
      </c>
      <c r="BD318" s="34" t="n">
        <v>43432</v>
      </c>
      <c r="BE318" s="28" t="n">
        <v>11</v>
      </c>
      <c r="BF318" s="28" t="n">
        <v>20</v>
      </c>
      <c r="BG318" s="35" t="n">
        <v>665499.683982497</v>
      </c>
      <c r="BH318" s="28" t="s">
        <v>1363</v>
      </c>
      <c r="BI318" s="28" t="s">
        <v>134</v>
      </c>
      <c r="BJ318" s="28" t="s">
        <v>118</v>
      </c>
      <c r="BK318" s="34" t="n">
        <v>43443</v>
      </c>
      <c r="BL318" s="28" t="n">
        <v>4</v>
      </c>
      <c r="BM318" s="28" t="n">
        <v>18</v>
      </c>
      <c r="BN318" s="28" t="n">
        <v>10</v>
      </c>
      <c r="BO318" s="28" t="n">
        <v>15</v>
      </c>
      <c r="BP318" s="28" t="s">
        <v>100</v>
      </c>
      <c r="BQ318" s="28" t="s">
        <v>135</v>
      </c>
      <c r="BR318" s="28" t="s">
        <v>136</v>
      </c>
      <c r="BS318" s="28" t="s">
        <v>123</v>
      </c>
      <c r="BT318" s="28" t="str">
        <f aca="false">CONCATENATE(BH318,"_",BQ318)</f>
        <v>13-7_9-9</v>
      </c>
      <c r="BU318" s="35" t="n">
        <v>426374882.830079</v>
      </c>
      <c r="BV318" s="27" t="s">
        <v>104</v>
      </c>
      <c r="BW318" s="35" t="n">
        <v>639562324.245119</v>
      </c>
      <c r="BX318" s="28"/>
    </row>
    <row r="319" customFormat="false" ht="13.8" hidden="false" customHeight="false" outlineLevel="0" collapsed="false">
      <c r="A319" s="27" t="n">
        <v>20045286</v>
      </c>
      <c r="B319" s="27"/>
      <c r="C319" s="27" t="n">
        <v>1</v>
      </c>
      <c r="D319" s="28" t="s">
        <v>1364</v>
      </c>
      <c r="E319" s="28" t="str">
        <f aca="false">CONCATENATE("Ua",REPT("0",3-(LEN(D319)-FIND("B",D319))),RIGHT(D319,LEN(D319)-FIND("B",D319)))</f>
        <v>Ua123</v>
      </c>
      <c r="F319" s="28" t="s">
        <v>462</v>
      </c>
      <c r="G319" s="28" t="s">
        <v>78</v>
      </c>
      <c r="H319" s="28" t="s">
        <v>78</v>
      </c>
      <c r="I319" s="28" t="s">
        <v>78</v>
      </c>
      <c r="J319" s="27" t="s">
        <v>78</v>
      </c>
      <c r="K319" s="27"/>
      <c r="L319" s="27" t="s">
        <v>404</v>
      </c>
      <c r="M319" s="27" t="s">
        <v>405</v>
      </c>
      <c r="N319" s="27"/>
      <c r="O319" s="27" t="s">
        <v>81</v>
      </c>
      <c r="P319" s="57" t="n">
        <v>38264</v>
      </c>
      <c r="Q319" s="28"/>
      <c r="R319" s="31" t="n">
        <f aca="false">YEAR(P319)</f>
        <v>2004</v>
      </c>
      <c r="S319" s="31" t="n">
        <f aca="false">MONTH(P319)</f>
        <v>10</v>
      </c>
      <c r="T319" s="31" t="n">
        <f aca="false">DAY(P319)</f>
        <v>4</v>
      </c>
      <c r="U319" s="27" t="s">
        <v>82</v>
      </c>
      <c r="V319" s="27" t="n">
        <v>16</v>
      </c>
      <c r="W319" s="27" t="s">
        <v>83</v>
      </c>
      <c r="X319" s="27" t="s">
        <v>1135</v>
      </c>
      <c r="Y319" s="28"/>
      <c r="Z319" s="27" t="s">
        <v>1365</v>
      </c>
      <c r="AA319" s="27" t="s">
        <v>1366</v>
      </c>
      <c r="AB319" s="28"/>
      <c r="AC319" s="27" t="n">
        <v>128</v>
      </c>
      <c r="AD319" s="27" t="n">
        <v>1622</v>
      </c>
      <c r="AE319" s="27" t="s">
        <v>1350</v>
      </c>
      <c r="AF319" s="28"/>
      <c r="AG319" s="28"/>
      <c r="AH319" s="28"/>
      <c r="AI319" s="28"/>
      <c r="AJ319" s="28" t="n">
        <v>1</v>
      </c>
      <c r="AK319" s="28" t="s">
        <v>501</v>
      </c>
      <c r="AL319" s="28"/>
      <c r="AM319" s="28"/>
      <c r="AN319" s="27" t="s">
        <v>502</v>
      </c>
      <c r="AO319" s="28" t="s">
        <v>94</v>
      </c>
      <c r="AP319" s="54" t="n">
        <v>0.001</v>
      </c>
      <c r="AQ319" s="28" t="s">
        <v>1367</v>
      </c>
      <c r="AR319" s="34" t="n">
        <v>43420</v>
      </c>
      <c r="AS319" s="28" t="n">
        <v>20</v>
      </c>
      <c r="AT319" s="28" t="n">
        <v>1</v>
      </c>
      <c r="AU319" s="28" t="n">
        <v>0</v>
      </c>
      <c r="AV319" s="28"/>
      <c r="AW319" s="28" t="s">
        <v>95</v>
      </c>
      <c r="AX319" s="28" t="s">
        <v>96</v>
      </c>
      <c r="AY319" s="28" t="n">
        <f aca="false">45-2.5-20</f>
        <v>22.5</v>
      </c>
      <c r="AZ319" s="28" t="n">
        <v>45</v>
      </c>
      <c r="BA319" s="28" t="n">
        <v>0.529</v>
      </c>
      <c r="BB319" s="33" t="n">
        <f aca="false">BA319*45/AT319</f>
        <v>23.805</v>
      </c>
      <c r="BC319" s="28" t="n">
        <v>221</v>
      </c>
      <c r="BD319" s="34" t="n">
        <v>43432</v>
      </c>
      <c r="BE319" s="28" t="n">
        <v>11</v>
      </c>
      <c r="BF319" s="28" t="n">
        <v>20</v>
      </c>
      <c r="BG319" s="35" t="n">
        <v>73107272.2569486</v>
      </c>
      <c r="BH319" s="28" t="s">
        <v>1368</v>
      </c>
      <c r="BI319" s="28" t="s">
        <v>149</v>
      </c>
      <c r="BJ319" s="28" t="s">
        <v>169</v>
      </c>
      <c r="BK319" s="34" t="n">
        <v>43437</v>
      </c>
      <c r="BL319" s="28" t="n">
        <v>1</v>
      </c>
      <c r="BM319" s="28" t="n">
        <v>18</v>
      </c>
      <c r="BN319" s="28" t="n">
        <v>10</v>
      </c>
      <c r="BO319" s="28" t="n">
        <v>15</v>
      </c>
      <c r="BP319" s="28" t="s">
        <v>268</v>
      </c>
      <c r="BQ319" s="28" t="s">
        <v>271</v>
      </c>
      <c r="BR319" s="28" t="s">
        <v>391</v>
      </c>
      <c r="BS319" s="28" t="s">
        <v>392</v>
      </c>
      <c r="BT319" s="28" t="str">
        <f aca="false">CONCATENATE(BH319,"_",BQ319)</f>
        <v>2-1_4-4</v>
      </c>
      <c r="BU319" s="35" t="n">
        <v>20904170608.3705</v>
      </c>
      <c r="BV319" s="27" t="s">
        <v>104</v>
      </c>
      <c r="BW319" s="35" t="n">
        <v>31356255912.5558</v>
      </c>
      <c r="BX319" s="28"/>
    </row>
    <row r="320" customFormat="false" ht="13.8" hidden="false" customHeight="false" outlineLevel="0" collapsed="false">
      <c r="A320" s="27" t="n">
        <v>945255</v>
      </c>
      <c r="B320" s="38" t="n">
        <v>2</v>
      </c>
      <c r="C320" s="38" t="n">
        <v>2</v>
      </c>
      <c r="D320" s="28" t="s">
        <v>1369</v>
      </c>
      <c r="E320" s="28" t="str">
        <f aca="false">CONCATENATE("Ua",REPT("0",3-(LEN(D320)-FIND("B",D320))),RIGHT(D320,LEN(D320)-FIND("B",D320)))</f>
        <v>Ua124</v>
      </c>
      <c r="F320" s="28" t="s">
        <v>462</v>
      </c>
      <c r="G320" s="28" t="s">
        <v>78</v>
      </c>
      <c r="H320" s="28" t="s">
        <v>78</v>
      </c>
      <c r="I320" s="28" t="s">
        <v>78</v>
      </c>
      <c r="J320" s="27" t="s">
        <v>78</v>
      </c>
      <c r="K320" s="28"/>
      <c r="L320" s="27" t="s">
        <v>404</v>
      </c>
      <c r="M320" s="27" t="s">
        <v>405</v>
      </c>
      <c r="N320" s="27"/>
      <c r="O320" s="27" t="s">
        <v>81</v>
      </c>
      <c r="P320" s="34" t="n">
        <v>34595</v>
      </c>
      <c r="Q320" s="28"/>
      <c r="R320" s="31" t="n">
        <f aca="false">YEAR(P320)</f>
        <v>1994</v>
      </c>
      <c r="S320" s="31" t="n">
        <f aca="false">MONTH(P320)</f>
        <v>9</v>
      </c>
      <c r="T320" s="31" t="n">
        <f aca="false">DAY(P320)</f>
        <v>18</v>
      </c>
      <c r="U320" s="28" t="s">
        <v>236</v>
      </c>
      <c r="V320" s="28"/>
      <c r="W320" s="28"/>
      <c r="X320" s="28"/>
      <c r="Y320" s="28"/>
      <c r="Z320" s="28"/>
      <c r="AA320" s="28" t="s">
        <v>1357</v>
      </c>
      <c r="AB320" s="28" t="s">
        <v>1358</v>
      </c>
      <c r="AC320" s="28"/>
      <c r="AD320" s="28"/>
      <c r="AE320" s="58" t="s">
        <v>1359</v>
      </c>
      <c r="AF320" s="28" t="s">
        <v>1360</v>
      </c>
      <c r="AG320" s="28"/>
      <c r="AH320" s="28" t="s">
        <v>78</v>
      </c>
      <c r="AI320" s="28"/>
      <c r="AJ320" s="28" t="n">
        <v>1</v>
      </c>
      <c r="AK320" s="27" t="s">
        <v>501</v>
      </c>
      <c r="AL320" s="28"/>
      <c r="AM320" s="28"/>
      <c r="AN320" s="27" t="s">
        <v>1338</v>
      </c>
      <c r="AO320" s="28" t="s">
        <v>1370</v>
      </c>
      <c r="AP320" s="54" t="n">
        <v>0.013</v>
      </c>
      <c r="AQ320" s="28" t="s">
        <v>1371</v>
      </c>
      <c r="AR320" s="34" t="n">
        <v>43420</v>
      </c>
      <c r="AS320" s="28" t="n">
        <v>20</v>
      </c>
      <c r="AT320" s="28" t="n">
        <v>13</v>
      </c>
      <c r="AU320" s="28" t="s">
        <v>507</v>
      </c>
      <c r="AV320" s="28"/>
      <c r="AW320" s="28" t="s">
        <v>95</v>
      </c>
      <c r="AX320" s="28" t="s">
        <v>96</v>
      </c>
      <c r="AY320" s="28" t="n">
        <f aca="false">45-2.5-20</f>
        <v>22.5</v>
      </c>
      <c r="AZ320" s="28" t="n">
        <v>45</v>
      </c>
      <c r="BA320" s="28" t="n">
        <v>0.779</v>
      </c>
      <c r="BB320" s="33" t="n">
        <f aca="false">BA320*45/AT320</f>
        <v>2.69653846153846</v>
      </c>
      <c r="BC320" s="28" t="n">
        <v>222</v>
      </c>
      <c r="BD320" s="34" t="n">
        <v>43432</v>
      </c>
      <c r="BE320" s="28" t="n">
        <v>11</v>
      </c>
      <c r="BF320" s="28" t="n">
        <v>20</v>
      </c>
      <c r="BG320" s="35" t="n">
        <v>32325429.666357</v>
      </c>
      <c r="BH320" s="28" t="s">
        <v>1372</v>
      </c>
      <c r="BI320" s="28" t="s">
        <v>178</v>
      </c>
      <c r="BJ320" s="28" t="s">
        <v>149</v>
      </c>
      <c r="BK320" s="34" t="n">
        <v>43437</v>
      </c>
      <c r="BL320" s="28" t="n">
        <v>1</v>
      </c>
      <c r="BM320" s="28" t="n">
        <v>18</v>
      </c>
      <c r="BN320" s="28" t="n">
        <v>10</v>
      </c>
      <c r="BO320" s="28" t="n">
        <v>15</v>
      </c>
      <c r="BP320" s="28" t="s">
        <v>268</v>
      </c>
      <c r="BQ320" s="28" t="s">
        <v>271</v>
      </c>
      <c r="BR320" s="28" t="s">
        <v>391</v>
      </c>
      <c r="BS320" s="28" t="s">
        <v>392</v>
      </c>
      <c r="BT320" s="28" t="str">
        <f aca="false">CONCATENATE(BH320,"_",BQ320)</f>
        <v>3-2_4-4</v>
      </c>
      <c r="BU320" s="35" t="n">
        <v>25552143227.6454</v>
      </c>
      <c r="BV320" s="27" t="s">
        <v>104</v>
      </c>
      <c r="BW320" s="35" t="n">
        <v>38328214841.4681</v>
      </c>
      <c r="BX320" s="28"/>
    </row>
    <row r="321" customFormat="false" ht="13.8" hidden="false" customHeight="false" outlineLevel="0" collapsed="false">
      <c r="A321" s="27" t="n">
        <v>20045308</v>
      </c>
      <c r="B321" s="27"/>
      <c r="C321" s="27" t="n">
        <v>1</v>
      </c>
      <c r="D321" s="28" t="s">
        <v>1373</v>
      </c>
      <c r="E321" s="28" t="str">
        <f aca="false">CONCATENATE("Ua",REPT("0",3-(LEN(D321)-FIND("B",D321))),RIGHT(D321,LEN(D321)-FIND("B",D321)))</f>
        <v>Ua132</v>
      </c>
      <c r="F321" s="28" t="s">
        <v>462</v>
      </c>
      <c r="G321" s="28" t="s">
        <v>78</v>
      </c>
      <c r="H321" s="28" t="s">
        <v>78</v>
      </c>
      <c r="I321" s="28" t="s">
        <v>78</v>
      </c>
      <c r="J321" s="27" t="s">
        <v>78</v>
      </c>
      <c r="K321" s="27"/>
      <c r="L321" s="27" t="s">
        <v>404</v>
      </c>
      <c r="M321" s="27" t="s">
        <v>405</v>
      </c>
      <c r="N321" s="27"/>
      <c r="O321" s="27" t="s">
        <v>81</v>
      </c>
      <c r="P321" s="57" t="n">
        <v>38297</v>
      </c>
      <c r="Q321" s="28"/>
      <c r="R321" s="31" t="n">
        <f aca="false">YEAR(P321)</f>
        <v>2004</v>
      </c>
      <c r="S321" s="31" t="n">
        <f aca="false">MONTH(P321)</f>
        <v>11</v>
      </c>
      <c r="T321" s="31" t="n">
        <f aca="false">DAY(P321)</f>
        <v>6</v>
      </c>
      <c r="U321" s="27" t="s">
        <v>236</v>
      </c>
      <c r="V321" s="27" t="n">
        <v>7</v>
      </c>
      <c r="W321" s="27" t="s">
        <v>83</v>
      </c>
      <c r="X321" s="27" t="s">
        <v>422</v>
      </c>
      <c r="Y321" s="28"/>
      <c r="Z321" s="27" t="s">
        <v>1374</v>
      </c>
      <c r="AA321" s="27"/>
      <c r="AB321" s="28"/>
      <c r="AC321" s="27" t="n">
        <v>289</v>
      </c>
      <c r="AD321" s="27" t="n">
        <v>1870</v>
      </c>
      <c r="AE321" s="27" t="s">
        <v>1350</v>
      </c>
      <c r="AF321" s="28"/>
      <c r="AG321" s="28"/>
      <c r="AH321" s="28" t="s">
        <v>78</v>
      </c>
      <c r="AI321" s="28"/>
      <c r="AJ321" s="28" t="n">
        <v>1</v>
      </c>
      <c r="AK321" s="28" t="s">
        <v>501</v>
      </c>
      <c r="AL321" s="28"/>
      <c r="AM321" s="28"/>
      <c r="AN321" s="27" t="s">
        <v>502</v>
      </c>
      <c r="AO321" s="28" t="s">
        <v>415</v>
      </c>
      <c r="AP321" s="54" t="n">
        <v>0.012</v>
      </c>
      <c r="AQ321" s="28" t="s">
        <v>1375</v>
      </c>
      <c r="AR321" s="34" t="n">
        <v>43424</v>
      </c>
      <c r="AS321" s="28" t="n">
        <v>21</v>
      </c>
      <c r="AT321" s="28" t="n">
        <v>12</v>
      </c>
      <c r="AU321" s="28" t="s">
        <v>507</v>
      </c>
      <c r="AV321" s="28"/>
      <c r="AW321" s="28" t="s">
        <v>95</v>
      </c>
      <c r="AX321" s="28" t="s">
        <v>96</v>
      </c>
      <c r="AY321" s="28" t="n">
        <f aca="false">45-2.5-20</f>
        <v>22.5</v>
      </c>
      <c r="AZ321" s="28" t="n">
        <v>45</v>
      </c>
      <c r="BA321" s="28" t="n">
        <v>47</v>
      </c>
      <c r="BB321" s="33" t="n">
        <f aca="false">BA321*45/AT321</f>
        <v>176.25</v>
      </c>
      <c r="BC321" s="28" t="n">
        <v>247</v>
      </c>
      <c r="BD321" s="34" t="n">
        <v>43433</v>
      </c>
      <c r="BE321" s="28" t="n">
        <v>12</v>
      </c>
      <c r="BF321" s="28" t="n">
        <v>20</v>
      </c>
      <c r="BG321" s="35" t="n">
        <v>231863.815203345</v>
      </c>
      <c r="BH321" s="28" t="s">
        <v>1376</v>
      </c>
      <c r="BI321" s="28" t="s">
        <v>99</v>
      </c>
      <c r="BJ321" s="28" t="s">
        <v>134</v>
      </c>
      <c r="BK321" s="34" t="n">
        <v>43437</v>
      </c>
      <c r="BL321" s="28" t="n">
        <v>1</v>
      </c>
      <c r="BM321" s="28" t="n">
        <v>16</v>
      </c>
      <c r="BN321" s="28" t="n">
        <v>10</v>
      </c>
      <c r="BO321" s="28" t="n">
        <v>15</v>
      </c>
      <c r="BP321" s="28" t="s">
        <v>268</v>
      </c>
      <c r="BQ321" s="28" t="s">
        <v>259</v>
      </c>
      <c r="BR321" s="28" t="s">
        <v>269</v>
      </c>
      <c r="BS321" s="28" t="s">
        <v>260</v>
      </c>
      <c r="BT321" s="28" t="str">
        <f aca="false">CONCATENATE(BH321,"_",BQ321)</f>
        <v>15-13_3-3</v>
      </c>
      <c r="BU321" s="35" t="n">
        <v>535378050.24275</v>
      </c>
      <c r="BV321" s="27" t="s">
        <v>104</v>
      </c>
      <c r="BW321" s="35" t="n">
        <v>803067075.364124</v>
      </c>
      <c r="BX321" s="28"/>
    </row>
    <row r="322" customFormat="false" ht="13.8" hidden="false" customHeight="false" outlineLevel="0" collapsed="false">
      <c r="A322" s="27" t="n">
        <v>20095319</v>
      </c>
      <c r="B322" s="38"/>
      <c r="C322" s="38" t="n">
        <v>1</v>
      </c>
      <c r="D322" s="28" t="s">
        <v>1377</v>
      </c>
      <c r="E322" s="28" t="str">
        <f aca="false">CONCATENATE("Ua",REPT("0",3-(LEN(D322)-FIND("B",D322))),RIGHT(D322,LEN(D322)-FIND("B",D322)))</f>
        <v>Ua112</v>
      </c>
      <c r="F322" s="28" t="s">
        <v>523</v>
      </c>
      <c r="G322" s="28" t="s">
        <v>78</v>
      </c>
      <c r="H322" s="28" t="s">
        <v>78</v>
      </c>
      <c r="I322" s="28" t="s">
        <v>78</v>
      </c>
      <c r="J322" s="27" t="s">
        <v>78</v>
      </c>
      <c r="K322" s="27"/>
      <c r="L322" s="27" t="s">
        <v>404</v>
      </c>
      <c r="M322" s="27" t="s">
        <v>405</v>
      </c>
      <c r="N322" s="27"/>
      <c r="O322" s="27" t="s">
        <v>81</v>
      </c>
      <c r="P322" s="57" t="n">
        <v>39905</v>
      </c>
      <c r="Q322" s="28"/>
      <c r="R322" s="31" t="n">
        <f aca="false">YEAR(P322)</f>
        <v>2009</v>
      </c>
      <c r="S322" s="31" t="n">
        <f aca="false">MONTH(P322)</f>
        <v>4</v>
      </c>
      <c r="T322" s="31" t="n">
        <f aca="false">DAY(P322)</f>
        <v>2</v>
      </c>
      <c r="U322" s="27" t="s">
        <v>236</v>
      </c>
      <c r="V322" s="27"/>
      <c r="W322" s="27" t="s">
        <v>83</v>
      </c>
      <c r="X322" s="27" t="s">
        <v>155</v>
      </c>
      <c r="Y322" s="28"/>
      <c r="Z322" s="27" t="s">
        <v>1378</v>
      </c>
      <c r="AA322" s="27" t="s">
        <v>1379</v>
      </c>
      <c r="AB322" s="28"/>
      <c r="AC322" s="27" t="n">
        <v>136</v>
      </c>
      <c r="AD322" s="27" t="n">
        <v>1644</v>
      </c>
      <c r="AE322" s="27" t="s">
        <v>1330</v>
      </c>
      <c r="AF322" s="28"/>
      <c r="AG322" s="28"/>
      <c r="AH322" s="28"/>
      <c r="AI322" s="28"/>
      <c r="AJ322" s="28" t="n">
        <v>0</v>
      </c>
      <c r="AK322" s="28" t="s">
        <v>435</v>
      </c>
      <c r="AL322" s="28"/>
      <c r="AM322" s="28"/>
      <c r="AN322" s="27" t="s">
        <v>502</v>
      </c>
      <c r="AO322" s="28" t="s">
        <v>1380</v>
      </c>
      <c r="AP322" s="54" t="n">
        <v>0.047</v>
      </c>
      <c r="AQ322" s="28" t="s">
        <v>1381</v>
      </c>
      <c r="AR322" s="34" t="n">
        <v>43418</v>
      </c>
      <c r="AS322" s="28" t="n">
        <v>18</v>
      </c>
      <c r="AT322" s="28" t="n">
        <v>47</v>
      </c>
      <c r="AU322" s="28" t="n">
        <v>0</v>
      </c>
      <c r="AV322" s="28"/>
      <c r="AW322" s="28" t="s">
        <v>95</v>
      </c>
      <c r="AX322" s="28" t="s">
        <v>96</v>
      </c>
      <c r="AY322" s="28" t="n">
        <f aca="false">45-2.5-20</f>
        <v>22.5</v>
      </c>
      <c r="AZ322" s="28" t="n">
        <v>45</v>
      </c>
      <c r="BA322" s="28" t="n">
        <v>9.62</v>
      </c>
      <c r="BB322" s="33" t="n">
        <f aca="false">BA322*45/AT322</f>
        <v>9.21063829787234</v>
      </c>
      <c r="BC322" s="28" t="n">
        <v>124</v>
      </c>
      <c r="BD322" s="34" t="n">
        <v>43426</v>
      </c>
      <c r="BE322" s="28" t="n">
        <v>9</v>
      </c>
      <c r="BF322" s="28" t="n">
        <v>20</v>
      </c>
      <c r="BG322" s="35" t="n">
        <v>214651698.010878</v>
      </c>
      <c r="BH322" s="28" t="s">
        <v>1382</v>
      </c>
      <c r="BI322" s="28" t="s">
        <v>118</v>
      </c>
      <c r="BJ322" s="28" t="s">
        <v>134</v>
      </c>
      <c r="BK322" s="34" t="n">
        <v>43443</v>
      </c>
      <c r="BL322" s="28" t="n">
        <v>4</v>
      </c>
      <c r="BM322" s="28" t="n">
        <v>18</v>
      </c>
      <c r="BN322" s="28" t="n">
        <v>10</v>
      </c>
      <c r="BO322" s="28" t="n">
        <v>15</v>
      </c>
      <c r="BP322" s="28" t="s">
        <v>100</v>
      </c>
      <c r="BQ322" s="28" t="s">
        <v>117</v>
      </c>
      <c r="BR322" s="28" t="s">
        <v>340</v>
      </c>
      <c r="BS322" s="28" t="s">
        <v>280</v>
      </c>
      <c r="BT322" s="28" t="str">
        <f aca="false">CONCATENATE(BH322,"_",BQ322)</f>
        <v>7-13_7-7</v>
      </c>
      <c r="BU322" s="35" t="n">
        <v>35618797230.7294</v>
      </c>
      <c r="BV322" s="27" t="s">
        <v>104</v>
      </c>
      <c r="BW322" s="35" t="n">
        <v>53428195846.0942</v>
      </c>
      <c r="BX322" s="28"/>
    </row>
    <row r="323" customFormat="false" ht="13.8" hidden="false" customHeight="false" outlineLevel="0" collapsed="false">
      <c r="A323" s="27" t="n">
        <v>20085282</v>
      </c>
      <c r="B323" s="38"/>
      <c r="C323" s="38" t="n">
        <v>1</v>
      </c>
      <c r="D323" s="28" t="s">
        <v>1383</v>
      </c>
      <c r="E323" s="28" t="str">
        <f aca="false">CONCATENATE("Ua",REPT("0",3-(LEN(D323)-FIND("B",D323))),RIGHT(D323,LEN(D323)-FIND("B",D323)))</f>
        <v>Ua114</v>
      </c>
      <c r="F323" s="28" t="s">
        <v>523</v>
      </c>
      <c r="G323" s="28" t="s">
        <v>78</v>
      </c>
      <c r="H323" s="28" t="s">
        <v>78</v>
      </c>
      <c r="I323" s="28" t="s">
        <v>78</v>
      </c>
      <c r="J323" s="27" t="s">
        <v>78</v>
      </c>
      <c r="K323" s="27"/>
      <c r="L323" s="27" t="s">
        <v>404</v>
      </c>
      <c r="M323" s="27" t="s">
        <v>405</v>
      </c>
      <c r="N323" s="27"/>
      <c r="O323" s="27" t="s">
        <v>81</v>
      </c>
      <c r="P323" s="57" t="n">
        <v>39651</v>
      </c>
      <c r="Q323" s="28"/>
      <c r="R323" s="31" t="n">
        <f aca="false">YEAR(P323)</f>
        <v>2008</v>
      </c>
      <c r="S323" s="31" t="n">
        <f aca="false">MONTH(P323)</f>
        <v>7</v>
      </c>
      <c r="T323" s="31" t="n">
        <f aca="false">DAY(P323)</f>
        <v>22</v>
      </c>
      <c r="U323" s="27" t="s">
        <v>236</v>
      </c>
      <c r="V323" s="27"/>
      <c r="W323" s="27" t="s">
        <v>83</v>
      </c>
      <c r="X323" s="27" t="s">
        <v>482</v>
      </c>
      <c r="Y323" s="28"/>
      <c r="Z323" s="27" t="s">
        <v>1384</v>
      </c>
      <c r="AA323" s="27" t="s">
        <v>1385</v>
      </c>
      <c r="AB323" s="28"/>
      <c r="AC323" s="27"/>
      <c r="AD323" s="27"/>
      <c r="AE323" s="27" t="s">
        <v>1330</v>
      </c>
      <c r="AF323" s="28"/>
      <c r="AG323" s="28"/>
      <c r="AH323" s="28"/>
      <c r="AI323" s="28"/>
      <c r="AJ323" s="28" t="n">
        <v>0</v>
      </c>
      <c r="AK323" s="28" t="s">
        <v>435</v>
      </c>
      <c r="AL323" s="28"/>
      <c r="AM323" s="28"/>
      <c r="AN323" s="27" t="s">
        <v>502</v>
      </c>
      <c r="AO323" s="28" t="s">
        <v>94</v>
      </c>
      <c r="AP323" s="54" t="n">
        <v>0.009</v>
      </c>
      <c r="AQ323" s="28" t="s">
        <v>1386</v>
      </c>
      <c r="AR323" s="34" t="n">
        <v>43418</v>
      </c>
      <c r="AS323" s="28" t="n">
        <v>18</v>
      </c>
      <c r="AT323" s="28" t="n">
        <v>9</v>
      </c>
      <c r="AU323" s="28" t="n">
        <v>0</v>
      </c>
      <c r="AV323" s="28"/>
      <c r="AW323" s="28" t="s">
        <v>95</v>
      </c>
      <c r="AX323" s="28" t="s">
        <v>96</v>
      </c>
      <c r="AY323" s="28" t="n">
        <f aca="false">45-2.5-20</f>
        <v>22.5</v>
      </c>
      <c r="AZ323" s="28" t="n">
        <v>45</v>
      </c>
      <c r="BA323" s="28" t="n">
        <v>17.1</v>
      </c>
      <c r="BB323" s="33" t="n">
        <f aca="false">BA323*45/AT323</f>
        <v>85.5</v>
      </c>
      <c r="BC323" s="28" t="n">
        <v>126</v>
      </c>
      <c r="BD323" s="34" t="n">
        <v>43426</v>
      </c>
      <c r="BE323" s="28" t="n">
        <v>9</v>
      </c>
      <c r="BF323" s="28" t="n">
        <v>20</v>
      </c>
      <c r="BG323" s="35" t="n">
        <v>882991278.739455</v>
      </c>
      <c r="BH323" s="28" t="s">
        <v>1387</v>
      </c>
      <c r="BI323" s="28" t="s">
        <v>161</v>
      </c>
      <c r="BJ323" s="28" t="s">
        <v>99</v>
      </c>
      <c r="BK323" s="34" t="n">
        <v>43443</v>
      </c>
      <c r="BL323" s="28" t="n">
        <v>4</v>
      </c>
      <c r="BM323" s="28" t="n">
        <v>18</v>
      </c>
      <c r="BN323" s="28" t="n">
        <v>10</v>
      </c>
      <c r="BO323" s="28" t="n">
        <v>15</v>
      </c>
      <c r="BP323" s="28" t="s">
        <v>100</v>
      </c>
      <c r="BQ323" s="28" t="s">
        <v>117</v>
      </c>
      <c r="BR323" s="28" t="s">
        <v>340</v>
      </c>
      <c r="BS323" s="28" t="s">
        <v>280</v>
      </c>
      <c r="BT323" s="28" t="str">
        <f aca="false">CONCATENATE(BH323,"_",BQ323)</f>
        <v>9-15_7-7</v>
      </c>
      <c r="BU323" s="35" t="n">
        <v>8867593.42191839</v>
      </c>
      <c r="BV323" s="27" t="s">
        <v>104</v>
      </c>
      <c r="BW323" s="35" t="n">
        <v>13301390.1328776</v>
      </c>
      <c r="BX323" s="28"/>
    </row>
    <row r="324" customFormat="false" ht="13.8" hidden="false" customHeight="false" outlineLevel="0" collapsed="false">
      <c r="A324" s="27" t="n">
        <v>20075213</v>
      </c>
      <c r="B324" s="27"/>
      <c r="C324" s="27" t="n">
        <v>1</v>
      </c>
      <c r="D324" s="28" t="s">
        <v>1388</v>
      </c>
      <c r="E324" s="28" t="str">
        <f aca="false">CONCATENATE("Ua",REPT("0",3-(LEN(D324)-FIND("B",D324))),RIGHT(D324,LEN(D324)-FIND("B",D324)))</f>
        <v>Ua119</v>
      </c>
      <c r="F324" s="28" t="s">
        <v>523</v>
      </c>
      <c r="G324" s="28" t="s">
        <v>78</v>
      </c>
      <c r="H324" s="28" t="s">
        <v>78</v>
      </c>
      <c r="I324" s="28" t="s">
        <v>78</v>
      </c>
      <c r="J324" s="27" t="s">
        <v>78</v>
      </c>
      <c r="K324" s="27"/>
      <c r="L324" s="27" t="s">
        <v>404</v>
      </c>
      <c r="M324" s="27" t="s">
        <v>405</v>
      </c>
      <c r="N324" s="27"/>
      <c r="O324" s="27" t="s">
        <v>81</v>
      </c>
      <c r="P324" s="57" t="n">
        <v>39222</v>
      </c>
      <c r="Q324" s="28"/>
      <c r="R324" s="31" t="n">
        <f aca="false">YEAR(P324)</f>
        <v>2007</v>
      </c>
      <c r="S324" s="31" t="n">
        <f aca="false">MONTH(P324)</f>
        <v>5</v>
      </c>
      <c r="T324" s="31" t="n">
        <f aca="false">DAY(P324)</f>
        <v>20</v>
      </c>
      <c r="U324" s="27" t="s">
        <v>82</v>
      </c>
      <c r="V324" s="27" t="n">
        <v>6</v>
      </c>
      <c r="W324" s="27" t="s">
        <v>83</v>
      </c>
      <c r="X324" s="27" t="s">
        <v>456</v>
      </c>
      <c r="Y324" s="28"/>
      <c r="Z324" s="27" t="s">
        <v>1389</v>
      </c>
      <c r="AA324" s="27" t="s">
        <v>1390</v>
      </c>
      <c r="AB324" s="28"/>
      <c r="AC324" s="27"/>
      <c r="AD324" s="27"/>
      <c r="AE324" s="27" t="s">
        <v>1330</v>
      </c>
      <c r="AF324" s="28"/>
      <c r="AG324" s="28"/>
      <c r="AH324" s="28"/>
      <c r="AI324" s="28"/>
      <c r="AJ324" s="28" t="n">
        <v>0</v>
      </c>
      <c r="AK324" s="28" t="s">
        <v>435</v>
      </c>
      <c r="AL324" s="28"/>
      <c r="AM324" s="28"/>
      <c r="AN324" s="27" t="s">
        <v>502</v>
      </c>
      <c r="AO324" s="28" t="s">
        <v>1339</v>
      </c>
      <c r="AP324" s="54" t="n">
        <v>0.038</v>
      </c>
      <c r="AQ324" s="28" t="s">
        <v>1391</v>
      </c>
      <c r="AR324" s="34" t="n">
        <v>43419</v>
      </c>
      <c r="AS324" s="28" t="n">
        <v>19</v>
      </c>
      <c r="AT324" s="28" t="n">
        <v>28</v>
      </c>
      <c r="AU324" s="28" t="n">
        <v>10</v>
      </c>
      <c r="AV324" s="28"/>
      <c r="AW324" s="28" t="s">
        <v>95</v>
      </c>
      <c r="AX324" s="28" t="s">
        <v>96</v>
      </c>
      <c r="AY324" s="28" t="n">
        <f aca="false">45-2.5-20</f>
        <v>22.5</v>
      </c>
      <c r="AZ324" s="28" t="n">
        <v>45</v>
      </c>
      <c r="BA324" s="28" t="n">
        <v>32.3</v>
      </c>
      <c r="BB324" s="33" t="n">
        <f aca="false">BA324*45/AT324</f>
        <v>51.9107142857143</v>
      </c>
      <c r="BC324" s="28" t="n">
        <v>146</v>
      </c>
      <c r="BD324" s="34" t="n">
        <v>43426</v>
      </c>
      <c r="BE324" s="28" t="n">
        <v>9</v>
      </c>
      <c r="BF324" s="28" t="n">
        <v>20</v>
      </c>
      <c r="BG324" s="35" t="n">
        <v>467886596.797141</v>
      </c>
      <c r="BH324" s="28" t="s">
        <v>1392</v>
      </c>
      <c r="BI324" s="28" t="s">
        <v>169</v>
      </c>
      <c r="BJ324" s="28" t="s">
        <v>98</v>
      </c>
      <c r="BK324" s="34" t="n">
        <v>43443</v>
      </c>
      <c r="BL324" s="28" t="n">
        <v>4</v>
      </c>
      <c r="BM324" s="28" t="n">
        <v>18</v>
      </c>
      <c r="BN324" s="28" t="n">
        <v>10</v>
      </c>
      <c r="BO324" s="28" t="n">
        <v>15</v>
      </c>
      <c r="BP324" s="28" t="s">
        <v>100</v>
      </c>
      <c r="BQ324" s="28" t="s">
        <v>117</v>
      </c>
      <c r="BR324" s="28" t="s">
        <v>340</v>
      </c>
      <c r="BS324" s="28" t="s">
        <v>280</v>
      </c>
      <c r="BT324" s="28" t="str">
        <f aca="false">CONCATENATE(BH324,"_",BQ324)</f>
        <v>1-12_7-7</v>
      </c>
      <c r="BU324" s="35" t="n">
        <v>23552582387.0126</v>
      </c>
      <c r="BV324" s="27" t="s">
        <v>104</v>
      </c>
      <c r="BW324" s="35" t="n">
        <v>35328873580.5189</v>
      </c>
      <c r="BX324" s="28"/>
    </row>
    <row r="325" customFormat="false" ht="13.8" hidden="false" customHeight="false" outlineLevel="0" collapsed="false">
      <c r="A325" s="27" t="n">
        <v>20105351</v>
      </c>
      <c r="B325" s="38" t="s">
        <v>580</v>
      </c>
      <c r="C325" s="38" t="n">
        <v>2</v>
      </c>
      <c r="D325" s="28" t="s">
        <v>1393</v>
      </c>
      <c r="E325" s="28" t="str">
        <f aca="false">CONCATENATE("Ua",REPT("0",3-(LEN(D325)-FIND("B",D325))),RIGHT(D325,LEN(D325)-FIND("B",D325)))</f>
        <v>Ua121</v>
      </c>
      <c r="F325" s="28" t="s">
        <v>523</v>
      </c>
      <c r="G325" s="28" t="s">
        <v>78</v>
      </c>
      <c r="H325" s="28" t="s">
        <v>78</v>
      </c>
      <c r="I325" s="28" t="s">
        <v>78</v>
      </c>
      <c r="J325" s="27" t="s">
        <v>78</v>
      </c>
      <c r="K325" s="27"/>
      <c r="L325" s="27" t="s">
        <v>404</v>
      </c>
      <c r="M325" s="27" t="s">
        <v>405</v>
      </c>
      <c r="N325" s="27"/>
      <c r="O325" s="27" t="s">
        <v>81</v>
      </c>
      <c r="P325" s="57" t="n">
        <v>40342</v>
      </c>
      <c r="Q325" s="28"/>
      <c r="R325" s="31" t="n">
        <f aca="false">YEAR(P325)</f>
        <v>2010</v>
      </c>
      <c r="S325" s="31" t="n">
        <f aca="false">MONTH(P325)</f>
        <v>6</v>
      </c>
      <c r="T325" s="31" t="n">
        <f aca="false">DAY(P325)</f>
        <v>13</v>
      </c>
      <c r="U325" s="27" t="s">
        <v>236</v>
      </c>
      <c r="V325" s="27"/>
      <c r="W325" s="27" t="s">
        <v>83</v>
      </c>
      <c r="X325" s="27" t="s">
        <v>659</v>
      </c>
      <c r="Y325" s="28"/>
      <c r="Z325" s="27" t="s">
        <v>1394</v>
      </c>
      <c r="AA325" s="27" t="s">
        <v>1395</v>
      </c>
      <c r="AB325" s="28"/>
      <c r="AC325" s="27" t="n">
        <v>40</v>
      </c>
      <c r="AD325" s="27" t="n">
        <v>1137</v>
      </c>
      <c r="AE325" s="27" t="s">
        <v>1330</v>
      </c>
      <c r="AF325" s="28"/>
      <c r="AG325" s="28"/>
      <c r="AH325" s="28" t="s">
        <v>78</v>
      </c>
      <c r="AI325" s="28"/>
      <c r="AJ325" s="28" t="n">
        <v>0</v>
      </c>
      <c r="AK325" s="28" t="s">
        <v>435</v>
      </c>
      <c r="AL325" s="28"/>
      <c r="AM325" s="28"/>
      <c r="AN325" s="27" t="s">
        <v>1338</v>
      </c>
      <c r="AO325" s="28" t="s">
        <v>94</v>
      </c>
      <c r="AP325" s="54" t="n">
        <v>0.002</v>
      </c>
      <c r="AQ325" s="28" t="s">
        <v>1396</v>
      </c>
      <c r="AR325" s="34" t="n">
        <v>43419</v>
      </c>
      <c r="AS325" s="28" t="n">
        <v>19</v>
      </c>
      <c r="AT325" s="28" t="n">
        <v>2</v>
      </c>
      <c r="AU325" s="28" t="n">
        <v>0</v>
      </c>
      <c r="AV325" s="28"/>
      <c r="AW325" s="28" t="s">
        <v>95</v>
      </c>
      <c r="AX325" s="28" t="s">
        <v>96</v>
      </c>
      <c r="AY325" s="28" t="n">
        <f aca="false">45-2.5-20</f>
        <v>22.5</v>
      </c>
      <c r="AZ325" s="28" t="n">
        <v>45</v>
      </c>
      <c r="BA325" s="28" t="n">
        <v>2.85</v>
      </c>
      <c r="BB325" s="33" t="n">
        <f aca="false">BA325*45/AT325</f>
        <v>64.125</v>
      </c>
      <c r="BC325" s="28" t="n">
        <v>148</v>
      </c>
      <c r="BD325" s="34" t="n">
        <v>43426</v>
      </c>
      <c r="BE325" s="28" t="n">
        <v>9</v>
      </c>
      <c r="BF325" s="28" t="n">
        <v>20</v>
      </c>
      <c r="BG325" s="35" t="n">
        <v>33220469.8671215</v>
      </c>
      <c r="BH325" s="28" t="s">
        <v>1397</v>
      </c>
      <c r="BI325" s="28" t="s">
        <v>178</v>
      </c>
      <c r="BJ325" s="28" t="s">
        <v>175</v>
      </c>
      <c r="BK325" s="34" t="n">
        <v>43443</v>
      </c>
      <c r="BL325" s="28" t="n">
        <v>4</v>
      </c>
      <c r="BM325" s="28" t="n">
        <v>18</v>
      </c>
      <c r="BN325" s="28" t="n">
        <v>10</v>
      </c>
      <c r="BO325" s="28" t="n">
        <v>15</v>
      </c>
      <c r="BP325" s="28" t="s">
        <v>100</v>
      </c>
      <c r="BQ325" s="28" t="s">
        <v>117</v>
      </c>
      <c r="BR325" s="28" t="s">
        <v>340</v>
      </c>
      <c r="BS325" s="28" t="s">
        <v>280</v>
      </c>
      <c r="BT325" s="28" t="str">
        <f aca="false">CONCATENATE(BH325,"_",BQ325)</f>
        <v>3-14_7-7</v>
      </c>
      <c r="BU325" s="35" t="n">
        <v>17452759249.4986</v>
      </c>
      <c r="BV325" s="27" t="s">
        <v>104</v>
      </c>
      <c r="BW325" s="35" t="n">
        <v>26179138874.2479</v>
      </c>
      <c r="BX325" s="28"/>
    </row>
    <row r="326" customFormat="false" ht="13.8" hidden="false" customHeight="false" outlineLevel="0" collapsed="false">
      <c r="A326" s="27" t="n">
        <v>995154</v>
      </c>
      <c r="B326" s="38"/>
      <c r="C326" s="38" t="n">
        <v>1</v>
      </c>
      <c r="D326" s="28" t="s">
        <v>1398</v>
      </c>
      <c r="E326" s="28" t="str">
        <f aca="false">CONCATENATE("Ua",REPT("0",3-(LEN(D326)-FIND("B",D326))),RIGHT(D326,LEN(D326)-FIND("B",D326)))</f>
        <v>Ua101</v>
      </c>
      <c r="F326" s="28" t="s">
        <v>523</v>
      </c>
      <c r="G326" s="28" t="s">
        <v>78</v>
      </c>
      <c r="H326" s="28" t="s">
        <v>78</v>
      </c>
      <c r="I326" s="28" t="s">
        <v>78</v>
      </c>
      <c r="J326" s="27" t="s">
        <v>78</v>
      </c>
      <c r="K326" s="27"/>
      <c r="L326" s="27" t="s">
        <v>404</v>
      </c>
      <c r="M326" s="27" t="s">
        <v>405</v>
      </c>
      <c r="N326" s="27"/>
      <c r="O326" s="27" t="s">
        <v>81</v>
      </c>
      <c r="P326" s="57" t="n">
        <v>36269</v>
      </c>
      <c r="Q326" s="28"/>
      <c r="R326" s="31" t="n">
        <f aca="false">YEAR(P326)</f>
        <v>1999</v>
      </c>
      <c r="S326" s="31" t="n">
        <f aca="false">MONTH(P326)</f>
        <v>4</v>
      </c>
      <c r="T326" s="31" t="n">
        <f aca="false">DAY(P326)</f>
        <v>19</v>
      </c>
      <c r="U326" s="27" t="s">
        <v>82</v>
      </c>
      <c r="V326" s="27" t="n">
        <v>1</v>
      </c>
      <c r="W326" s="27" t="s">
        <v>83</v>
      </c>
      <c r="X326" s="27" t="s">
        <v>456</v>
      </c>
      <c r="Y326" s="28"/>
      <c r="Z326" s="27" t="s">
        <v>1399</v>
      </c>
      <c r="AA326" s="27" t="s">
        <v>1400</v>
      </c>
      <c r="AB326" s="28"/>
      <c r="AC326" s="27" t="n">
        <v>21</v>
      </c>
      <c r="AD326" s="27"/>
      <c r="AE326" s="27" t="s">
        <v>1350</v>
      </c>
      <c r="AF326" s="28"/>
      <c r="AG326" s="28"/>
      <c r="AH326" s="28"/>
      <c r="AI326" s="28"/>
      <c r="AJ326" s="28" t="n">
        <v>0</v>
      </c>
      <c r="AK326" s="28" t="s">
        <v>435</v>
      </c>
      <c r="AL326" s="28"/>
      <c r="AM326" s="28"/>
      <c r="AN326" s="27" t="s">
        <v>502</v>
      </c>
      <c r="AO326" s="28" t="s">
        <v>94</v>
      </c>
      <c r="AP326" s="54" t="n">
        <v>0.003</v>
      </c>
      <c r="AQ326" s="28" t="s">
        <v>1401</v>
      </c>
      <c r="AR326" s="34" t="n">
        <v>43417</v>
      </c>
      <c r="AS326" s="28" t="n">
        <v>17</v>
      </c>
      <c r="AT326" s="28" t="n">
        <v>3</v>
      </c>
      <c r="AU326" s="28" t="n">
        <v>0</v>
      </c>
      <c r="AV326" s="28"/>
      <c r="AW326" s="28" t="s">
        <v>95</v>
      </c>
      <c r="AX326" s="28" t="s">
        <v>96</v>
      </c>
      <c r="AY326" s="28" t="n">
        <f aca="false">45-2.5-20</f>
        <v>22.5</v>
      </c>
      <c r="AZ326" s="28" t="n">
        <v>45</v>
      </c>
      <c r="BA326" s="28" t="n">
        <v>0.463</v>
      </c>
      <c r="BB326" s="33" t="n">
        <f aca="false">BA326*45/AT326</f>
        <v>6.945</v>
      </c>
      <c r="BC326" s="28" t="n">
        <v>181</v>
      </c>
      <c r="BD326" s="34" t="n">
        <v>43430</v>
      </c>
      <c r="BE326" s="28" t="n">
        <v>10</v>
      </c>
      <c r="BF326" s="28" t="n">
        <v>20</v>
      </c>
      <c r="BG326" s="35" t="n">
        <v>53128171.3600605</v>
      </c>
      <c r="BH326" s="28" t="s">
        <v>1402</v>
      </c>
      <c r="BI326" s="28" t="s">
        <v>178</v>
      </c>
      <c r="BJ326" s="28" t="s">
        <v>99</v>
      </c>
      <c r="BK326" s="34" t="n">
        <v>43443</v>
      </c>
      <c r="BL326" s="28" t="n">
        <v>4</v>
      </c>
      <c r="BM326" s="28" t="n">
        <v>18</v>
      </c>
      <c r="BN326" s="28" t="n">
        <v>10</v>
      </c>
      <c r="BO326" s="28" t="n">
        <v>15</v>
      </c>
      <c r="BP326" s="28" t="s">
        <v>100</v>
      </c>
      <c r="BQ326" s="28" t="s">
        <v>101</v>
      </c>
      <c r="BR326" s="28" t="s">
        <v>102</v>
      </c>
      <c r="BS326" s="28" t="s">
        <v>103</v>
      </c>
      <c r="BT326" s="28" t="str">
        <f aca="false">CONCATENATE(BH326,"_",BQ326)</f>
        <v>3-15_8-8</v>
      </c>
      <c r="BU326" s="35" t="n">
        <v>29225646295.7952</v>
      </c>
      <c r="BV326" s="27" t="s">
        <v>104</v>
      </c>
      <c r="BW326" s="35" t="n">
        <v>43838469443.6929</v>
      </c>
      <c r="BX326" s="28"/>
    </row>
    <row r="327" customFormat="false" ht="13.8" hidden="false" customHeight="false" outlineLevel="0" collapsed="false">
      <c r="A327" s="27" t="n">
        <v>20065228</v>
      </c>
      <c r="B327" s="27"/>
      <c r="C327" s="27" t="n">
        <v>1</v>
      </c>
      <c r="D327" s="28" t="s">
        <v>1403</v>
      </c>
      <c r="E327" s="28" t="str">
        <f aca="false">CONCATENATE("Ua",REPT("0",3-(LEN(D327)-FIND("B",D327))),RIGHT(D327,LEN(D327)-FIND("B",D327)))</f>
        <v>Ua104</v>
      </c>
      <c r="F327" s="28" t="s">
        <v>523</v>
      </c>
      <c r="G327" s="28" t="s">
        <v>78</v>
      </c>
      <c r="H327" s="28" t="s">
        <v>78</v>
      </c>
      <c r="I327" s="28" t="s">
        <v>78</v>
      </c>
      <c r="J327" s="27" t="s">
        <v>78</v>
      </c>
      <c r="K327" s="27"/>
      <c r="L327" s="27" t="s">
        <v>404</v>
      </c>
      <c r="M327" s="27" t="s">
        <v>405</v>
      </c>
      <c r="N327" s="27"/>
      <c r="O327" s="27" t="s">
        <v>81</v>
      </c>
      <c r="P327" s="57" t="n">
        <v>38832</v>
      </c>
      <c r="Q327" s="28"/>
      <c r="R327" s="31" t="n">
        <f aca="false">YEAR(P327)</f>
        <v>2006</v>
      </c>
      <c r="S327" s="31" t="n">
        <f aca="false">MONTH(P327)</f>
        <v>4</v>
      </c>
      <c r="T327" s="31" t="n">
        <f aca="false">DAY(P327)</f>
        <v>25</v>
      </c>
      <c r="U327" s="27" t="s">
        <v>236</v>
      </c>
      <c r="V327" s="27" t="n">
        <v>3</v>
      </c>
      <c r="W327" s="27" t="s">
        <v>83</v>
      </c>
      <c r="X327" s="27" t="s">
        <v>155</v>
      </c>
      <c r="Y327" s="28"/>
      <c r="Z327" s="27" t="s">
        <v>1404</v>
      </c>
      <c r="AA327" s="27" t="s">
        <v>1405</v>
      </c>
      <c r="AB327" s="28"/>
      <c r="AC327" s="27" t="n">
        <v>120</v>
      </c>
      <c r="AD327" s="27" t="n">
        <v>1529</v>
      </c>
      <c r="AE327" s="27" t="s">
        <v>1330</v>
      </c>
      <c r="AF327" s="28"/>
      <c r="AG327" s="28"/>
      <c r="AH327" s="28"/>
      <c r="AI327" s="28"/>
      <c r="AJ327" s="28" t="n">
        <v>0</v>
      </c>
      <c r="AK327" s="28" t="s">
        <v>435</v>
      </c>
      <c r="AL327" s="28"/>
      <c r="AM327" s="28"/>
      <c r="AN327" s="27" t="s">
        <v>502</v>
      </c>
      <c r="AO327" s="28" t="s">
        <v>359</v>
      </c>
      <c r="AP327" s="54" t="n">
        <v>0.006</v>
      </c>
      <c r="AQ327" s="28" t="s">
        <v>1406</v>
      </c>
      <c r="AR327" s="34" t="n">
        <v>43417</v>
      </c>
      <c r="AS327" s="28" t="n">
        <v>17</v>
      </c>
      <c r="AT327" s="28" t="n">
        <v>6</v>
      </c>
      <c r="AU327" s="28" t="n">
        <v>0</v>
      </c>
      <c r="AV327" s="28"/>
      <c r="AW327" s="28" t="s">
        <v>95</v>
      </c>
      <c r="AX327" s="28" t="s">
        <v>96</v>
      </c>
      <c r="AY327" s="28" t="n">
        <f aca="false">45-2.5-20</f>
        <v>22.5</v>
      </c>
      <c r="AZ327" s="28" t="n">
        <v>45</v>
      </c>
      <c r="BA327" s="28" t="n">
        <v>2.9</v>
      </c>
      <c r="BB327" s="33" t="n">
        <f aca="false">BA327*45/AT327</f>
        <v>21.75</v>
      </c>
      <c r="BC327" s="28" t="n">
        <v>184</v>
      </c>
      <c r="BD327" s="34" t="n">
        <v>43430</v>
      </c>
      <c r="BE327" s="28" t="n">
        <v>10</v>
      </c>
      <c r="BF327" s="28" t="n">
        <v>20</v>
      </c>
      <c r="BG327" s="35" t="n">
        <v>644523345.002908</v>
      </c>
      <c r="BH327" s="28" t="s">
        <v>1407</v>
      </c>
      <c r="BI327" s="28" t="s">
        <v>178</v>
      </c>
      <c r="BJ327" s="28" t="s">
        <v>172</v>
      </c>
      <c r="BK327" s="34" t="n">
        <v>43443</v>
      </c>
      <c r="BL327" s="28" t="n">
        <v>4</v>
      </c>
      <c r="BM327" s="28" t="n">
        <v>18</v>
      </c>
      <c r="BN327" s="28" t="n">
        <v>10</v>
      </c>
      <c r="BO327" s="28" t="n">
        <v>15</v>
      </c>
      <c r="BP327" s="28" t="s">
        <v>100</v>
      </c>
      <c r="BQ327" s="28" t="s">
        <v>101</v>
      </c>
      <c r="BR327" s="28" t="s">
        <v>102</v>
      </c>
      <c r="BS327" s="28" t="s">
        <v>103</v>
      </c>
      <c r="BT327" s="28" t="str">
        <f aca="false">CONCATENATE(BH327,"_",BQ327)</f>
        <v>3-5_8-8</v>
      </c>
      <c r="BU327" s="35" t="n">
        <v>169272459957.571</v>
      </c>
      <c r="BV327" s="27" t="s">
        <v>104</v>
      </c>
      <c r="BW327" s="35" t="n">
        <v>253908689936.357</v>
      </c>
      <c r="BX327" s="28"/>
    </row>
    <row r="328" customFormat="false" ht="13.8" hidden="false" customHeight="false" outlineLevel="0" collapsed="false">
      <c r="A328" s="27" t="n">
        <v>20085210</v>
      </c>
      <c r="B328" s="38"/>
      <c r="C328" s="38" t="n">
        <v>1</v>
      </c>
      <c r="D328" s="28" t="s">
        <v>1408</v>
      </c>
      <c r="E328" s="28" t="str">
        <f aca="false">CONCATENATE("Ua",REPT("0",3-(LEN(D328)-FIND("B",D328))),RIGHT(D328,LEN(D328)-FIND("B",D328)))</f>
        <v>Ua105</v>
      </c>
      <c r="F328" s="28" t="s">
        <v>523</v>
      </c>
      <c r="G328" s="28" t="s">
        <v>78</v>
      </c>
      <c r="H328" s="28" t="s">
        <v>78</v>
      </c>
      <c r="I328" s="28" t="s">
        <v>78</v>
      </c>
      <c r="J328" s="27" t="s">
        <v>78</v>
      </c>
      <c r="K328" s="27"/>
      <c r="L328" s="27" t="s">
        <v>404</v>
      </c>
      <c r="M328" s="27" t="s">
        <v>405</v>
      </c>
      <c r="N328" s="27"/>
      <c r="O328" s="27" t="s">
        <v>81</v>
      </c>
      <c r="P328" s="57" t="n">
        <v>39575</v>
      </c>
      <c r="Q328" s="28"/>
      <c r="R328" s="31" t="n">
        <f aca="false">YEAR(P328)</f>
        <v>2008</v>
      </c>
      <c r="S328" s="31" t="n">
        <f aca="false">MONTH(P328)</f>
        <v>5</v>
      </c>
      <c r="T328" s="31" t="n">
        <f aca="false">DAY(P328)</f>
        <v>7</v>
      </c>
      <c r="U328" s="27" t="s">
        <v>236</v>
      </c>
      <c r="V328" s="27"/>
      <c r="W328" s="27" t="s">
        <v>83</v>
      </c>
      <c r="X328" s="27" t="s">
        <v>659</v>
      </c>
      <c r="Y328" s="28"/>
      <c r="Z328" s="27" t="s">
        <v>1409</v>
      </c>
      <c r="AA328" s="27" t="s">
        <v>847</v>
      </c>
      <c r="AB328" s="28"/>
      <c r="AC328" s="27" t="n">
        <v>108</v>
      </c>
      <c r="AD328" s="27" t="n">
        <v>1607</v>
      </c>
      <c r="AE328" s="27" t="s">
        <v>1330</v>
      </c>
      <c r="AF328" s="28"/>
      <c r="AG328" s="28"/>
      <c r="AH328" s="28"/>
      <c r="AI328" s="28"/>
      <c r="AJ328" s="28" t="n">
        <v>0</v>
      </c>
      <c r="AK328" s="28" t="s">
        <v>435</v>
      </c>
      <c r="AL328" s="28"/>
      <c r="AM328" s="28"/>
      <c r="AN328" s="27" t="s">
        <v>502</v>
      </c>
      <c r="AO328" s="28" t="s">
        <v>415</v>
      </c>
      <c r="AP328" s="54" t="n">
        <v>0.002</v>
      </c>
      <c r="AQ328" s="28" t="s">
        <v>1410</v>
      </c>
      <c r="AR328" s="34" t="n">
        <v>43417</v>
      </c>
      <c r="AS328" s="28" t="n">
        <v>17</v>
      </c>
      <c r="AT328" s="28" t="n">
        <v>2</v>
      </c>
      <c r="AU328" s="28" t="s">
        <v>507</v>
      </c>
      <c r="AV328" s="28"/>
      <c r="AW328" s="28" t="s">
        <v>95</v>
      </c>
      <c r="AX328" s="28" t="s">
        <v>96</v>
      </c>
      <c r="AY328" s="28" t="n">
        <f aca="false">45-2.5-20</f>
        <v>22.5</v>
      </c>
      <c r="AZ328" s="28" t="n">
        <v>45</v>
      </c>
      <c r="BA328" s="28" t="n">
        <v>0.509</v>
      </c>
      <c r="BB328" s="33" t="n">
        <f aca="false">BA328*45/AT328</f>
        <v>11.4525</v>
      </c>
      <c r="BC328" s="28" t="n">
        <v>185</v>
      </c>
      <c r="BD328" s="34" t="n">
        <v>43430</v>
      </c>
      <c r="BE328" s="28" t="n">
        <v>10</v>
      </c>
      <c r="BF328" s="28" t="n">
        <v>20</v>
      </c>
      <c r="BG328" s="35" t="n">
        <v>156385026.278254</v>
      </c>
      <c r="BH328" s="28" t="s">
        <v>1411</v>
      </c>
      <c r="BI328" s="28" t="s">
        <v>168</v>
      </c>
      <c r="BJ328" s="28" t="s">
        <v>162</v>
      </c>
      <c r="BK328" s="34" t="n">
        <v>43443</v>
      </c>
      <c r="BL328" s="28" t="n">
        <v>4</v>
      </c>
      <c r="BM328" s="28" t="n">
        <v>18</v>
      </c>
      <c r="BN328" s="28" t="n">
        <v>10</v>
      </c>
      <c r="BO328" s="28" t="n">
        <v>15</v>
      </c>
      <c r="BP328" s="28" t="s">
        <v>100</v>
      </c>
      <c r="BQ328" s="28" t="s">
        <v>101</v>
      </c>
      <c r="BR328" s="28" t="s">
        <v>102</v>
      </c>
      <c r="BS328" s="28" t="s">
        <v>103</v>
      </c>
      <c r="BT328" s="28" t="str">
        <f aca="false">CONCATENATE(BH328,"_",BQ328)</f>
        <v>4-6_8-8</v>
      </c>
      <c r="BU328" s="35" t="n">
        <v>121729104890.253</v>
      </c>
      <c r="BV328" s="27" t="s">
        <v>104</v>
      </c>
      <c r="BW328" s="35" t="n">
        <v>182593657335.379</v>
      </c>
      <c r="BX328" s="28"/>
    </row>
    <row r="329" customFormat="false" ht="13.8" hidden="false" customHeight="false" outlineLevel="0" collapsed="false">
      <c r="A329" s="27" t="n">
        <v>20115489</v>
      </c>
      <c r="B329" s="38"/>
      <c r="C329" s="38" t="n">
        <v>1</v>
      </c>
      <c r="D329" s="28" t="s">
        <v>1412</v>
      </c>
      <c r="E329" s="28" t="str">
        <f aca="false">CONCATENATE("Ua",REPT("0",3-(LEN(D329)-FIND("B",D329))),RIGHT(D329,LEN(D329)-FIND("B",D329)))</f>
        <v>Ua106</v>
      </c>
      <c r="F329" s="28" t="s">
        <v>523</v>
      </c>
      <c r="G329" s="28" t="s">
        <v>78</v>
      </c>
      <c r="H329" s="28" t="s">
        <v>78</v>
      </c>
      <c r="I329" s="28" t="s">
        <v>78</v>
      </c>
      <c r="J329" s="27" t="s">
        <v>78</v>
      </c>
      <c r="K329" s="27"/>
      <c r="L329" s="27" t="s">
        <v>404</v>
      </c>
      <c r="M329" s="27" t="s">
        <v>405</v>
      </c>
      <c r="N329" s="27"/>
      <c r="O329" s="27" t="s">
        <v>81</v>
      </c>
      <c r="P329" s="57" t="n">
        <v>40663</v>
      </c>
      <c r="Q329" s="28"/>
      <c r="R329" s="31" t="n">
        <f aca="false">YEAR(P329)</f>
        <v>2011</v>
      </c>
      <c r="S329" s="31" t="n">
        <f aca="false">MONTH(P329)</f>
        <v>4</v>
      </c>
      <c r="T329" s="31" t="n">
        <f aca="false">DAY(P329)</f>
        <v>30</v>
      </c>
      <c r="U329" s="27" t="s">
        <v>82</v>
      </c>
      <c r="V329" s="27"/>
      <c r="W329" s="27" t="s">
        <v>83</v>
      </c>
      <c r="X329" s="27" t="s">
        <v>1135</v>
      </c>
      <c r="Y329" s="28"/>
      <c r="Z329" s="27" t="s">
        <v>1413</v>
      </c>
      <c r="AA329" s="27" t="s">
        <v>1414</v>
      </c>
      <c r="AB329" s="28"/>
      <c r="AC329" s="27" t="n">
        <v>42</v>
      </c>
      <c r="AD329" s="27" t="n">
        <v>1125</v>
      </c>
      <c r="AE329" s="27" t="s">
        <v>1330</v>
      </c>
      <c r="AF329" s="28"/>
      <c r="AG329" s="28"/>
      <c r="AH329" s="28"/>
      <c r="AI329" s="28"/>
      <c r="AJ329" s="28" t="n">
        <v>0</v>
      </c>
      <c r="AK329" s="28" t="s">
        <v>435</v>
      </c>
      <c r="AL329" s="28"/>
      <c r="AM329" s="28"/>
      <c r="AN329" s="27" t="s">
        <v>1338</v>
      </c>
      <c r="AO329" s="28" t="s">
        <v>359</v>
      </c>
      <c r="AP329" s="54" t="n">
        <v>0.008</v>
      </c>
      <c r="AQ329" s="28" t="s">
        <v>1415</v>
      </c>
      <c r="AR329" s="34" t="n">
        <v>43417</v>
      </c>
      <c r="AS329" s="28" t="n">
        <v>17</v>
      </c>
      <c r="AT329" s="28" t="n">
        <v>8</v>
      </c>
      <c r="AU329" s="28" t="n">
        <v>0</v>
      </c>
      <c r="AV329" s="28"/>
      <c r="AW329" s="28" t="s">
        <v>95</v>
      </c>
      <c r="AX329" s="28" t="s">
        <v>96</v>
      </c>
      <c r="AY329" s="28" t="n">
        <f aca="false">45-2.5-20</f>
        <v>22.5</v>
      </c>
      <c r="AZ329" s="28" t="n">
        <v>45</v>
      </c>
      <c r="BA329" s="28" t="n">
        <v>7.02</v>
      </c>
      <c r="BB329" s="33" t="n">
        <f aca="false">BA329*45/AT329</f>
        <v>39.4875</v>
      </c>
      <c r="BC329" s="28" t="n">
        <v>186</v>
      </c>
      <c r="BD329" s="34" t="n">
        <v>43430</v>
      </c>
      <c r="BE329" s="28" t="n">
        <v>10</v>
      </c>
      <c r="BF329" s="28" t="n">
        <v>20</v>
      </c>
      <c r="BG329" s="35" t="n">
        <v>1325591546.92905</v>
      </c>
      <c r="BH329" s="28" t="s">
        <v>1416</v>
      </c>
      <c r="BI329" s="28" t="s">
        <v>172</v>
      </c>
      <c r="BJ329" s="28" t="s">
        <v>118</v>
      </c>
      <c r="BK329" s="34" t="n">
        <v>43439</v>
      </c>
      <c r="BL329" s="28" t="n">
        <v>2</v>
      </c>
      <c r="BM329" s="28" t="n">
        <v>18</v>
      </c>
      <c r="BN329" s="28" t="n">
        <v>8</v>
      </c>
      <c r="BO329" s="28" t="n">
        <v>15</v>
      </c>
      <c r="BP329" s="28" t="s">
        <v>100</v>
      </c>
      <c r="BQ329" s="28" t="s">
        <v>181</v>
      </c>
      <c r="BR329" s="28" t="s">
        <v>182</v>
      </c>
      <c r="BS329" s="28" t="s">
        <v>183</v>
      </c>
      <c r="BT329" s="28" t="str">
        <f aca="false">CONCATENATE(BH329,"_",BQ329)</f>
        <v>5-7_2-2</v>
      </c>
      <c r="BU329" s="35" t="n">
        <v>110337385803.259</v>
      </c>
      <c r="BV329" s="27" t="s">
        <v>104</v>
      </c>
      <c r="BW329" s="35" t="n">
        <v>165506078704.888</v>
      </c>
      <c r="BX329" s="28"/>
    </row>
    <row r="330" customFormat="false" ht="13.8" hidden="false" customHeight="false" outlineLevel="0" collapsed="false">
      <c r="A330" s="27" t="n">
        <v>20025057</v>
      </c>
      <c r="B330" s="27"/>
      <c r="C330" s="27" t="n">
        <v>1</v>
      </c>
      <c r="D330" s="28" t="s">
        <v>1417</v>
      </c>
      <c r="E330" s="28" t="str">
        <f aca="false">CONCATENATE("Ua",REPT("0",3-(LEN(D330)-FIND("B",D330))),RIGHT(D330,LEN(D330)-FIND("B",D330)))</f>
        <v>Ua125</v>
      </c>
      <c r="F330" s="28" t="s">
        <v>523</v>
      </c>
      <c r="G330" s="28" t="s">
        <v>78</v>
      </c>
      <c r="H330" s="28" t="s">
        <v>78</v>
      </c>
      <c r="I330" s="28" t="s">
        <v>78</v>
      </c>
      <c r="J330" s="27" t="s">
        <v>78</v>
      </c>
      <c r="K330" s="27"/>
      <c r="L330" s="27" t="s">
        <v>404</v>
      </c>
      <c r="M330" s="27" t="s">
        <v>405</v>
      </c>
      <c r="N330" s="27"/>
      <c r="O330" s="27" t="s">
        <v>81</v>
      </c>
      <c r="P330" s="57" t="n">
        <v>37071</v>
      </c>
      <c r="Q330" s="28"/>
      <c r="R330" s="31" t="n">
        <f aca="false">YEAR(P330)</f>
        <v>2001</v>
      </c>
      <c r="S330" s="31" t="n">
        <f aca="false">MONTH(P330)</f>
        <v>6</v>
      </c>
      <c r="T330" s="31" t="n">
        <f aca="false">DAY(P330)</f>
        <v>29</v>
      </c>
      <c r="U330" s="27"/>
      <c r="V330" s="27" t="n">
        <v>1</v>
      </c>
      <c r="W330" s="27" t="s">
        <v>83</v>
      </c>
      <c r="X330" s="27" t="s">
        <v>422</v>
      </c>
      <c r="Y330" s="28"/>
      <c r="Z330" s="27" t="s">
        <v>1418</v>
      </c>
      <c r="AA330" s="27" t="s">
        <v>1419</v>
      </c>
      <c r="AB330" s="28"/>
      <c r="AC330" s="27"/>
      <c r="AD330" s="27"/>
      <c r="AE330" s="27" t="s">
        <v>1344</v>
      </c>
      <c r="AF330" s="28"/>
      <c r="AG330" s="28"/>
      <c r="AH330" s="28"/>
      <c r="AI330" s="28"/>
      <c r="AJ330" s="28" t="n">
        <v>0</v>
      </c>
      <c r="AK330" s="28" t="s">
        <v>435</v>
      </c>
      <c r="AL330" s="28"/>
      <c r="AM330" s="28"/>
      <c r="AN330" s="27" t="s">
        <v>502</v>
      </c>
      <c r="AO330" s="28" t="s">
        <v>415</v>
      </c>
      <c r="AP330" s="54" t="n">
        <v>0.001</v>
      </c>
      <c r="AQ330" s="28" t="s">
        <v>1406</v>
      </c>
      <c r="AR330" s="34" t="n">
        <v>43420</v>
      </c>
      <c r="AS330" s="28" t="n">
        <v>20</v>
      </c>
      <c r="AT330" s="28" t="n">
        <v>1</v>
      </c>
      <c r="AU330" s="28" t="n">
        <v>0</v>
      </c>
      <c r="AV330" s="28"/>
      <c r="AW330" s="28" t="s">
        <v>95</v>
      </c>
      <c r="AX330" s="28" t="s">
        <v>96</v>
      </c>
      <c r="AY330" s="28" t="n">
        <f aca="false">45-2.5-20</f>
        <v>22.5</v>
      </c>
      <c r="AZ330" s="28" t="n">
        <v>45</v>
      </c>
      <c r="BA330" s="28" t="n">
        <v>1.32</v>
      </c>
      <c r="BB330" s="33" t="n">
        <f aca="false">BA330*45/AT330</f>
        <v>59.4</v>
      </c>
      <c r="BC330" s="28" t="n">
        <v>223</v>
      </c>
      <c r="BD330" s="34" t="n">
        <v>43432</v>
      </c>
      <c r="BE330" s="28" t="n">
        <v>11</v>
      </c>
      <c r="BF330" s="28" t="n">
        <v>20</v>
      </c>
      <c r="BG330" s="35" t="n">
        <v>39223988.3028011</v>
      </c>
      <c r="BH330" s="28" t="s">
        <v>1420</v>
      </c>
      <c r="BI330" s="28" t="s">
        <v>168</v>
      </c>
      <c r="BJ330" s="28" t="s">
        <v>178</v>
      </c>
      <c r="BK330" s="34" t="n">
        <v>43437</v>
      </c>
      <c r="BL330" s="28" t="n">
        <v>1</v>
      </c>
      <c r="BM330" s="28" t="n">
        <v>18</v>
      </c>
      <c r="BN330" s="28" t="n">
        <v>10</v>
      </c>
      <c r="BO330" s="28" t="n">
        <v>15</v>
      </c>
      <c r="BP330" s="28" t="s">
        <v>268</v>
      </c>
      <c r="BQ330" s="28" t="s">
        <v>271</v>
      </c>
      <c r="BR330" s="28" t="s">
        <v>391</v>
      </c>
      <c r="BS330" s="28" t="s">
        <v>392</v>
      </c>
      <c r="BT330" s="28" t="str">
        <f aca="false">CONCATENATE(BH330,"_",BQ330)</f>
        <v>4-3_4-4</v>
      </c>
      <c r="BU330" s="35" t="n">
        <v>14063489981.8616</v>
      </c>
      <c r="BV330" s="27" t="s">
        <v>104</v>
      </c>
      <c r="BW330" s="35" t="n">
        <v>21095234972.7924</v>
      </c>
      <c r="BX330" s="28"/>
    </row>
    <row r="331" customFormat="false" ht="13.8" hidden="false" customHeight="false" outlineLevel="0" collapsed="false">
      <c r="A331" s="27" t="n">
        <v>20165567</v>
      </c>
      <c r="B331" s="38"/>
      <c r="C331" s="38" t="n">
        <v>1</v>
      </c>
      <c r="D331" s="28" t="s">
        <v>1421</v>
      </c>
      <c r="E331" s="28" t="str">
        <f aca="false">CONCATENATE("Ua",REPT("0",3-(LEN(D331)-FIND("B",D331))),RIGHT(D331,LEN(D331)-FIND("B",D331)))</f>
        <v>Ua127</v>
      </c>
      <c r="F331" s="28" t="s">
        <v>523</v>
      </c>
      <c r="G331" s="28" t="s">
        <v>78</v>
      </c>
      <c r="H331" s="28" t="s">
        <v>78</v>
      </c>
      <c r="I331" s="28" t="s">
        <v>78</v>
      </c>
      <c r="J331" s="27" t="s">
        <v>78</v>
      </c>
      <c r="K331" s="27"/>
      <c r="L331" s="27" t="s">
        <v>404</v>
      </c>
      <c r="M331" s="27" t="s">
        <v>405</v>
      </c>
      <c r="N331" s="27"/>
      <c r="O331" s="27" t="s">
        <v>81</v>
      </c>
      <c r="P331" s="57" t="n">
        <v>42489</v>
      </c>
      <c r="Q331" s="28"/>
      <c r="R331" s="31" t="n">
        <f aca="false">YEAR(P331)</f>
        <v>2016</v>
      </c>
      <c r="S331" s="31" t="n">
        <f aca="false">MONTH(P331)</f>
        <v>4</v>
      </c>
      <c r="T331" s="31" t="n">
        <f aca="false">DAY(P331)</f>
        <v>29</v>
      </c>
      <c r="U331" s="27" t="s">
        <v>236</v>
      </c>
      <c r="V331" s="27"/>
      <c r="W331" s="27" t="s">
        <v>83</v>
      </c>
      <c r="X331" s="27" t="s">
        <v>965</v>
      </c>
      <c r="Y331" s="28"/>
      <c r="Z331" s="27" t="s">
        <v>1422</v>
      </c>
      <c r="AA331" s="27" t="s">
        <v>1423</v>
      </c>
      <c r="AB331" s="28"/>
      <c r="AC331" s="27" t="n">
        <v>240</v>
      </c>
      <c r="AD331" s="27" t="n">
        <v>1840</v>
      </c>
      <c r="AE331" s="27" t="s">
        <v>1330</v>
      </c>
      <c r="AF331" s="28"/>
      <c r="AG331" s="28"/>
      <c r="AH331" s="28"/>
      <c r="AI331" s="28"/>
      <c r="AJ331" s="28" t="n">
        <v>0</v>
      </c>
      <c r="AK331" s="28" t="s">
        <v>435</v>
      </c>
      <c r="AL331" s="28"/>
      <c r="AM331" s="28"/>
      <c r="AN331" s="27" t="s">
        <v>1338</v>
      </c>
      <c r="AO331" s="28" t="s">
        <v>359</v>
      </c>
      <c r="AP331" s="54" t="n">
        <v>0.006</v>
      </c>
      <c r="AQ331" s="28" t="s">
        <v>1424</v>
      </c>
      <c r="AR331" s="34" t="n">
        <v>43420</v>
      </c>
      <c r="AS331" s="28" t="n">
        <v>20</v>
      </c>
      <c r="AT331" s="28" t="n">
        <v>6</v>
      </c>
      <c r="AU331" s="28" t="n">
        <v>0</v>
      </c>
      <c r="AV331" s="28"/>
      <c r="AW331" s="28" t="s">
        <v>95</v>
      </c>
      <c r="AX331" s="28" t="s">
        <v>96</v>
      </c>
      <c r="AY331" s="28" t="n">
        <f aca="false">45-2.5-20</f>
        <v>22.5</v>
      </c>
      <c r="AZ331" s="28" t="n">
        <v>45</v>
      </c>
      <c r="BA331" s="28" t="n">
        <v>31.6</v>
      </c>
      <c r="BB331" s="33" t="n">
        <f aca="false">BA331*45/AT331</f>
        <v>237</v>
      </c>
      <c r="BC331" s="28" t="n">
        <v>225</v>
      </c>
      <c r="BD331" s="34" t="n">
        <v>43432</v>
      </c>
      <c r="BE331" s="28" t="n">
        <v>11</v>
      </c>
      <c r="BF331" s="28" t="n">
        <v>20</v>
      </c>
      <c r="BG331" s="35" t="n">
        <v>2100332756.58605</v>
      </c>
      <c r="BH331" s="28" t="s">
        <v>1425</v>
      </c>
      <c r="BI331" s="28" t="s">
        <v>162</v>
      </c>
      <c r="BJ331" s="28" t="s">
        <v>172</v>
      </c>
      <c r="BK331" s="34" t="n">
        <v>43439</v>
      </c>
      <c r="BL331" s="28" t="n">
        <v>2</v>
      </c>
      <c r="BM331" s="28" t="n">
        <v>18</v>
      </c>
      <c r="BN331" s="28" t="n">
        <v>8</v>
      </c>
      <c r="BO331" s="28" t="n">
        <v>15</v>
      </c>
      <c r="BP331" s="28" t="s">
        <v>100</v>
      </c>
      <c r="BQ331" s="28" t="s">
        <v>181</v>
      </c>
      <c r="BR331" s="28" t="s">
        <v>182</v>
      </c>
      <c r="BS331" s="28" t="s">
        <v>183</v>
      </c>
      <c r="BT331" s="28" t="str">
        <f aca="false">CONCATENATE(BH331,"_",BQ331)</f>
        <v>6-5_2-2</v>
      </c>
      <c r="BU331" s="35"/>
      <c r="BV331" s="27" t="s">
        <v>104</v>
      </c>
      <c r="BW331" s="35" t="s">
        <v>253</v>
      </c>
      <c r="BX331" s="28"/>
    </row>
    <row r="332" customFormat="false" ht="13.8" hidden="false" customHeight="false" outlineLevel="0" collapsed="false">
      <c r="A332" s="27" t="n">
        <v>20125835</v>
      </c>
      <c r="B332" s="38"/>
      <c r="C332" s="38" t="n">
        <v>1</v>
      </c>
      <c r="D332" s="28" t="s">
        <v>1426</v>
      </c>
      <c r="E332" s="28" t="str">
        <f aca="false">CONCATENATE("Ua",REPT("0",3-(LEN(D332)-FIND("B",D332))),RIGHT(D332,LEN(D332)-FIND("B",D332)))</f>
        <v>Ua128</v>
      </c>
      <c r="F332" s="28" t="s">
        <v>523</v>
      </c>
      <c r="G332" s="28" t="s">
        <v>78</v>
      </c>
      <c r="H332" s="28" t="s">
        <v>78</v>
      </c>
      <c r="I332" s="28" t="s">
        <v>78</v>
      </c>
      <c r="J332" s="27" t="s">
        <v>78</v>
      </c>
      <c r="K332" s="27"/>
      <c r="L332" s="27" t="s">
        <v>404</v>
      </c>
      <c r="M332" s="27" t="s">
        <v>405</v>
      </c>
      <c r="N332" s="27"/>
      <c r="O332" s="27" t="s">
        <v>81</v>
      </c>
      <c r="P332" s="57" t="n">
        <v>41044</v>
      </c>
      <c r="Q332" s="28"/>
      <c r="R332" s="31" t="n">
        <f aca="false">YEAR(P332)</f>
        <v>2012</v>
      </c>
      <c r="S332" s="31" t="n">
        <f aca="false">MONTH(P332)</f>
        <v>5</v>
      </c>
      <c r="T332" s="31" t="n">
        <f aca="false">DAY(P332)</f>
        <v>15</v>
      </c>
      <c r="U332" s="27" t="s">
        <v>82</v>
      </c>
      <c r="V332" s="27"/>
      <c r="W332" s="27" t="s">
        <v>83</v>
      </c>
      <c r="X332" s="27" t="s">
        <v>1427</v>
      </c>
      <c r="Y332" s="28"/>
      <c r="Z332" s="27" t="s">
        <v>1428</v>
      </c>
      <c r="AA332" s="27" t="s">
        <v>1429</v>
      </c>
      <c r="AB332" s="28"/>
      <c r="AC332" s="27" t="n">
        <v>62</v>
      </c>
      <c r="AD332" s="27" t="n">
        <v>1396</v>
      </c>
      <c r="AE332" s="27" t="s">
        <v>1330</v>
      </c>
      <c r="AF332" s="28"/>
      <c r="AG332" s="28"/>
      <c r="AH332" s="28"/>
      <c r="AI332" s="28"/>
      <c r="AJ332" s="28" t="n">
        <v>0</v>
      </c>
      <c r="AK332" s="28" t="s">
        <v>435</v>
      </c>
      <c r="AL332" s="28"/>
      <c r="AM332" s="28"/>
      <c r="AN332" s="27" t="s">
        <v>1338</v>
      </c>
      <c r="AO332" s="28" t="s">
        <v>359</v>
      </c>
      <c r="AP332" s="54" t="n">
        <v>0.034</v>
      </c>
      <c r="AQ332" s="28" t="s">
        <v>1424</v>
      </c>
      <c r="AR332" s="34" t="n">
        <v>43420</v>
      </c>
      <c r="AS332" s="28" t="n">
        <v>20</v>
      </c>
      <c r="AT332" s="28" t="n">
        <v>34</v>
      </c>
      <c r="AU332" s="28" t="n">
        <v>0</v>
      </c>
      <c r="AV332" s="28"/>
      <c r="AW332" s="28" t="s">
        <v>95</v>
      </c>
      <c r="AX332" s="28" t="s">
        <v>96</v>
      </c>
      <c r="AY332" s="28" t="n">
        <f aca="false">45-2.5-20</f>
        <v>22.5</v>
      </c>
      <c r="AZ332" s="28" t="n">
        <v>45</v>
      </c>
      <c r="BA332" s="28" t="n">
        <v>30.1</v>
      </c>
      <c r="BB332" s="33" t="n">
        <f aca="false">BA332*45/AT332</f>
        <v>39.8382352941176</v>
      </c>
      <c r="BC332" s="28" t="n">
        <v>226</v>
      </c>
      <c r="BD332" s="34" t="n">
        <v>43432</v>
      </c>
      <c r="BE332" s="28" t="n">
        <v>11</v>
      </c>
      <c r="BF332" s="28" t="n">
        <v>20</v>
      </c>
      <c r="BG332" s="35" t="n">
        <v>625632171.10322</v>
      </c>
      <c r="BH332" s="28" t="s">
        <v>1430</v>
      </c>
      <c r="BI332" s="28" t="s">
        <v>118</v>
      </c>
      <c r="BJ332" s="28" t="s">
        <v>162</v>
      </c>
      <c r="BK332" s="34" t="n">
        <v>43437</v>
      </c>
      <c r="BL332" s="28" t="n">
        <v>1</v>
      </c>
      <c r="BM332" s="28" t="n">
        <v>18</v>
      </c>
      <c r="BN332" s="28" t="n">
        <v>10</v>
      </c>
      <c r="BO332" s="28" t="n">
        <v>15</v>
      </c>
      <c r="BP332" s="28" t="s">
        <v>268</v>
      </c>
      <c r="BQ332" s="28" t="s">
        <v>271</v>
      </c>
      <c r="BR332" s="28" t="s">
        <v>391</v>
      </c>
      <c r="BS332" s="28" t="s">
        <v>392</v>
      </c>
      <c r="BT332" s="28" t="str">
        <f aca="false">CONCATENATE(BH332,"_",BQ332)</f>
        <v>7-6_4-4</v>
      </c>
      <c r="BU332" s="35" t="n">
        <v>36009978438.783</v>
      </c>
      <c r="BV332" s="27" t="s">
        <v>104</v>
      </c>
      <c r="BW332" s="35" t="n">
        <v>54014967658.1745</v>
      </c>
      <c r="BX332" s="28"/>
    </row>
    <row r="333" customFormat="false" ht="13.8" hidden="false" customHeight="false" outlineLevel="0" collapsed="false">
      <c r="A333" s="27" t="n">
        <v>20115503</v>
      </c>
      <c r="B333" s="38"/>
      <c r="C333" s="38" t="n">
        <v>1</v>
      </c>
      <c r="D333" s="28" t="s">
        <v>1431</v>
      </c>
      <c r="E333" s="28" t="str">
        <f aca="false">CONCATENATE("Ua",REPT("0",3-(LEN(D333)-FIND("B",D333))),RIGHT(D333,LEN(D333)-FIND("B",D333)))</f>
        <v>Ua129</v>
      </c>
      <c r="F333" s="28" t="s">
        <v>523</v>
      </c>
      <c r="G333" s="27" t="s">
        <v>78</v>
      </c>
      <c r="H333" s="28" t="s">
        <v>78</v>
      </c>
      <c r="I333" s="28" t="s">
        <v>78</v>
      </c>
      <c r="J333" s="27" t="s">
        <v>78</v>
      </c>
      <c r="K333" s="27"/>
      <c r="L333" s="27" t="s">
        <v>404</v>
      </c>
      <c r="M333" s="27" t="s">
        <v>405</v>
      </c>
      <c r="N333" s="27"/>
      <c r="O333" s="27" t="s">
        <v>81</v>
      </c>
      <c r="P333" s="57" t="n">
        <v>40564</v>
      </c>
      <c r="Q333" s="28"/>
      <c r="R333" s="31" t="n">
        <f aca="false">YEAR(P333)</f>
        <v>2011</v>
      </c>
      <c r="S333" s="31" t="n">
        <f aca="false">MONTH(P333)</f>
        <v>1</v>
      </c>
      <c r="T333" s="31" t="n">
        <f aca="false">DAY(P333)</f>
        <v>21</v>
      </c>
      <c r="U333" s="27" t="s">
        <v>236</v>
      </c>
      <c r="V333" s="27" t="n">
        <v>2</v>
      </c>
      <c r="W333" s="27" t="s">
        <v>83</v>
      </c>
      <c r="X333" s="27" t="s">
        <v>456</v>
      </c>
      <c r="Y333" s="28"/>
      <c r="Z333" s="27" t="s">
        <v>1432</v>
      </c>
      <c r="AA333" s="27" t="s">
        <v>1433</v>
      </c>
      <c r="AB333" s="28"/>
      <c r="AC333" s="27" t="s">
        <v>1434</v>
      </c>
      <c r="AD333" s="27"/>
      <c r="AE333" s="27" t="s">
        <v>1330</v>
      </c>
      <c r="AF333" s="28"/>
      <c r="AG333" s="28"/>
      <c r="AH333" s="28"/>
      <c r="AI333" s="28"/>
      <c r="AJ333" s="28" t="n">
        <v>0</v>
      </c>
      <c r="AK333" s="27" t="s">
        <v>435</v>
      </c>
      <c r="AL333" s="28"/>
      <c r="AM333" s="28"/>
      <c r="AN333" s="27" t="s">
        <v>1338</v>
      </c>
      <c r="AO333" s="28" t="s">
        <v>94</v>
      </c>
      <c r="AP333" s="54" t="n">
        <v>0.001</v>
      </c>
      <c r="AQ333" s="28" t="s">
        <v>1435</v>
      </c>
      <c r="AR333" s="34" t="n">
        <v>43420</v>
      </c>
      <c r="AS333" s="28" t="n">
        <v>20</v>
      </c>
      <c r="AT333" s="28" t="n">
        <v>1</v>
      </c>
      <c r="AU333" s="28" t="n">
        <v>0</v>
      </c>
      <c r="AV333" s="28"/>
      <c r="AW333" s="28" t="s">
        <v>95</v>
      </c>
      <c r="AX333" s="28" t="s">
        <v>96</v>
      </c>
      <c r="AY333" s="28" t="n">
        <f aca="false">45-2.5-20</f>
        <v>22.5</v>
      </c>
      <c r="AZ333" s="28" t="n">
        <v>45</v>
      </c>
      <c r="BA333" s="28" t="n">
        <v>14.3</v>
      </c>
      <c r="BB333" s="33" t="n">
        <f aca="false">BA333*45/AT333</f>
        <v>643.5</v>
      </c>
      <c r="BC333" s="28" t="n">
        <v>227</v>
      </c>
      <c r="BD333" s="34" t="n">
        <v>43432</v>
      </c>
      <c r="BE333" s="28" t="n">
        <v>11</v>
      </c>
      <c r="BF333" s="28" t="n">
        <v>20</v>
      </c>
      <c r="BG333" s="35" t="n">
        <v>2405268906.89933</v>
      </c>
      <c r="BH333" s="28" t="s">
        <v>1436</v>
      </c>
      <c r="BI333" s="28" t="s">
        <v>141</v>
      </c>
      <c r="BJ333" s="28" t="s">
        <v>118</v>
      </c>
      <c r="BK333" s="34" t="n">
        <v>43439</v>
      </c>
      <c r="BL333" s="28" t="n">
        <v>2</v>
      </c>
      <c r="BM333" s="28" t="n">
        <v>18</v>
      </c>
      <c r="BN333" s="28" t="n">
        <v>8</v>
      </c>
      <c r="BO333" s="28" t="n">
        <v>15</v>
      </c>
      <c r="BP333" s="28" t="s">
        <v>100</v>
      </c>
      <c r="BQ333" s="28" t="s">
        <v>181</v>
      </c>
      <c r="BR333" s="28" t="s">
        <v>182</v>
      </c>
      <c r="BS333" s="28" t="s">
        <v>183</v>
      </c>
      <c r="BT333" s="28" t="str">
        <f aca="false">CONCATENATE(BH333,"_",BQ333)</f>
        <v>8-7_2-2</v>
      </c>
      <c r="BU333" s="35" t="n">
        <v>2859848927211.74</v>
      </c>
      <c r="BV333" s="27" t="s">
        <v>104</v>
      </c>
      <c r="BW333" s="35" t="n">
        <v>4289773390817.61</v>
      </c>
      <c r="BX333" s="28"/>
    </row>
    <row r="334" customFormat="false" ht="13.8" hidden="false" customHeight="false" outlineLevel="0" collapsed="false">
      <c r="A334" s="27" t="n">
        <v>20055161</v>
      </c>
      <c r="B334" s="27"/>
      <c r="C334" s="27" t="n">
        <v>1</v>
      </c>
      <c r="D334" s="28" t="s">
        <v>1437</v>
      </c>
      <c r="E334" s="28" t="str">
        <f aca="false">CONCATENATE("Ua",REPT("0",3-(LEN(D334)-FIND("B",D334))),RIGHT(D334,LEN(D334)-FIND("B",D334)))</f>
        <v>Ua133</v>
      </c>
      <c r="F334" s="28" t="s">
        <v>523</v>
      </c>
      <c r="G334" s="28" t="s">
        <v>78</v>
      </c>
      <c r="H334" s="28" t="s">
        <v>78</v>
      </c>
      <c r="I334" s="28" t="s">
        <v>78</v>
      </c>
      <c r="J334" s="27" t="s">
        <v>78</v>
      </c>
      <c r="K334" s="27"/>
      <c r="L334" s="27" t="s">
        <v>404</v>
      </c>
      <c r="M334" s="27" t="s">
        <v>405</v>
      </c>
      <c r="N334" s="27"/>
      <c r="O334" s="27" t="s">
        <v>81</v>
      </c>
      <c r="P334" s="57" t="n">
        <v>38506</v>
      </c>
      <c r="Q334" s="28"/>
      <c r="R334" s="31" t="n">
        <f aca="false">YEAR(P334)</f>
        <v>2005</v>
      </c>
      <c r="S334" s="31" t="n">
        <f aca="false">MONTH(P334)</f>
        <v>6</v>
      </c>
      <c r="T334" s="31" t="n">
        <f aca="false">DAY(P334)</f>
        <v>3</v>
      </c>
      <c r="U334" s="27" t="s">
        <v>82</v>
      </c>
      <c r="V334" s="27" t="n">
        <v>2</v>
      </c>
      <c r="W334" s="27" t="s">
        <v>83</v>
      </c>
      <c r="X334" s="27" t="s">
        <v>456</v>
      </c>
      <c r="Y334" s="28"/>
      <c r="Z334" s="27" t="s">
        <v>1438</v>
      </c>
      <c r="AA334" s="27" t="s">
        <v>1439</v>
      </c>
      <c r="AB334" s="28"/>
      <c r="AC334" s="27" t="n">
        <v>47</v>
      </c>
      <c r="AD334" s="27"/>
      <c r="AE334" s="27" t="s">
        <v>1344</v>
      </c>
      <c r="AF334" s="28"/>
      <c r="AG334" s="28"/>
      <c r="AH334" s="28"/>
      <c r="AI334" s="28"/>
      <c r="AJ334" s="28" t="n">
        <v>0</v>
      </c>
      <c r="AK334" s="28" t="s">
        <v>435</v>
      </c>
      <c r="AL334" s="28"/>
      <c r="AM334" s="28"/>
      <c r="AN334" s="27" t="s">
        <v>502</v>
      </c>
      <c r="AO334" s="28" t="s">
        <v>506</v>
      </c>
      <c r="AP334" s="54" t="n">
        <v>0.01</v>
      </c>
      <c r="AQ334" s="28" t="s">
        <v>1440</v>
      </c>
      <c r="AR334" s="34" t="n">
        <v>43424</v>
      </c>
      <c r="AS334" s="28" t="n">
        <v>21</v>
      </c>
      <c r="AT334" s="28" t="n">
        <v>10</v>
      </c>
      <c r="AU334" s="28" t="n">
        <v>0</v>
      </c>
      <c r="AV334" s="28"/>
      <c r="AW334" s="28" t="s">
        <v>95</v>
      </c>
      <c r="AX334" s="28" t="s">
        <v>96</v>
      </c>
      <c r="AY334" s="28" t="n">
        <f aca="false">45-2.5-20</f>
        <v>22.5</v>
      </c>
      <c r="AZ334" s="28" t="n">
        <v>45</v>
      </c>
      <c r="BA334" s="28" t="n">
        <v>10.3</v>
      </c>
      <c r="BB334" s="33" t="n">
        <f aca="false">BA334*45/AT334</f>
        <v>46.35</v>
      </c>
      <c r="BC334" s="28" t="n">
        <v>248</v>
      </c>
      <c r="BD334" s="34" t="n">
        <v>43433</v>
      </c>
      <c r="BE334" s="28" t="n">
        <v>12</v>
      </c>
      <c r="BF334" s="28" t="n">
        <v>20</v>
      </c>
      <c r="BG334" s="35" t="n">
        <v>100254948.800065</v>
      </c>
      <c r="BH334" s="28" t="s">
        <v>1441</v>
      </c>
      <c r="BI334" s="28" t="s">
        <v>169</v>
      </c>
      <c r="BJ334" s="28" t="s">
        <v>175</v>
      </c>
      <c r="BK334" s="34" t="n">
        <v>43437</v>
      </c>
      <c r="BL334" s="28" t="n">
        <v>1</v>
      </c>
      <c r="BM334" s="28" t="n">
        <v>16</v>
      </c>
      <c r="BN334" s="28" t="n">
        <v>10</v>
      </c>
      <c r="BO334" s="28" t="n">
        <v>15</v>
      </c>
      <c r="BP334" s="28" t="s">
        <v>268</v>
      </c>
      <c r="BQ334" s="28" t="s">
        <v>259</v>
      </c>
      <c r="BR334" s="28" t="s">
        <v>269</v>
      </c>
      <c r="BS334" s="28" t="s">
        <v>260</v>
      </c>
      <c r="BT334" s="28" t="str">
        <f aca="false">CONCATENATE(BH334,"_",BQ334)</f>
        <v>1-14_3-3</v>
      </c>
      <c r="BU334" s="35" t="n">
        <v>4522884533.71198</v>
      </c>
      <c r="BV334" s="27" t="s">
        <v>104</v>
      </c>
      <c r="BW334" s="35" t="n">
        <v>6784326800.56796</v>
      </c>
      <c r="BX334" s="28"/>
    </row>
    <row r="335" customFormat="false" ht="13.8" hidden="false" customHeight="false" outlineLevel="0" collapsed="false">
      <c r="A335" s="27" t="n">
        <v>20105357</v>
      </c>
      <c r="B335" s="38"/>
      <c r="C335" s="38" t="n">
        <v>1</v>
      </c>
      <c r="D335" s="28" t="s">
        <v>1442</v>
      </c>
      <c r="E335" s="28" t="str">
        <f aca="false">CONCATENATE("Ua",REPT("0",3-(LEN(D335)-FIND("B",D335))),RIGHT(D335,LEN(D335)-FIND("B",D335)))</f>
        <v>Ua134</v>
      </c>
      <c r="F335" s="28" t="s">
        <v>523</v>
      </c>
      <c r="G335" s="28" t="s">
        <v>78</v>
      </c>
      <c r="H335" s="28" t="s">
        <v>78</v>
      </c>
      <c r="I335" s="28" t="s">
        <v>78</v>
      </c>
      <c r="J335" s="27" t="s">
        <v>78</v>
      </c>
      <c r="K335" s="27"/>
      <c r="L335" s="27" t="s">
        <v>404</v>
      </c>
      <c r="M335" s="27" t="s">
        <v>405</v>
      </c>
      <c r="N335" s="27"/>
      <c r="O335" s="27" t="s">
        <v>81</v>
      </c>
      <c r="P335" s="57" t="n">
        <v>40346</v>
      </c>
      <c r="Q335" s="28"/>
      <c r="R335" s="31" t="n">
        <f aca="false">YEAR(P335)</f>
        <v>2010</v>
      </c>
      <c r="S335" s="31" t="n">
        <f aca="false">MONTH(P335)</f>
        <v>6</v>
      </c>
      <c r="T335" s="31" t="n">
        <f aca="false">DAY(P335)</f>
        <v>17</v>
      </c>
      <c r="U335" s="27" t="s">
        <v>236</v>
      </c>
      <c r="V335" s="27"/>
      <c r="W335" s="27" t="s">
        <v>83</v>
      </c>
      <c r="X335" s="27" t="s">
        <v>560</v>
      </c>
      <c r="Y335" s="28"/>
      <c r="Z335" s="27" t="s">
        <v>1443</v>
      </c>
      <c r="AA335" s="27" t="s">
        <v>1444</v>
      </c>
      <c r="AB335" s="28"/>
      <c r="AC335" s="27"/>
      <c r="AD335" s="27"/>
      <c r="AE335" s="27" t="s">
        <v>1330</v>
      </c>
      <c r="AF335" s="28"/>
      <c r="AG335" s="28"/>
      <c r="AH335" s="28"/>
      <c r="AI335" s="28"/>
      <c r="AJ335" s="28" t="n">
        <v>0</v>
      </c>
      <c r="AK335" s="28" t="s">
        <v>435</v>
      </c>
      <c r="AL335" s="28"/>
      <c r="AM335" s="28"/>
      <c r="AN335" s="27" t="s">
        <v>1338</v>
      </c>
      <c r="AO335" s="28" t="s">
        <v>359</v>
      </c>
      <c r="AP335" s="54" t="n">
        <v>0.008</v>
      </c>
      <c r="AQ335" s="28" t="s">
        <v>1406</v>
      </c>
      <c r="AR335" s="34" t="n">
        <v>43424</v>
      </c>
      <c r="AS335" s="28" t="n">
        <v>21</v>
      </c>
      <c r="AT335" s="28" t="n">
        <v>8</v>
      </c>
      <c r="AU335" s="28" t="n">
        <v>0</v>
      </c>
      <c r="AV335" s="28"/>
      <c r="AW335" s="28" t="s">
        <v>95</v>
      </c>
      <c r="AX335" s="28" t="s">
        <v>96</v>
      </c>
      <c r="AY335" s="28" t="n">
        <f aca="false">45-2.5-20</f>
        <v>22.5</v>
      </c>
      <c r="AZ335" s="28" t="n">
        <v>45</v>
      </c>
      <c r="BA335" s="28" t="n">
        <v>24.7</v>
      </c>
      <c r="BB335" s="33" t="n">
        <f aca="false">BA335*45/AT335</f>
        <v>138.9375</v>
      </c>
      <c r="BC335" s="28" t="n">
        <v>249</v>
      </c>
      <c r="BD335" s="34" t="n">
        <v>43433</v>
      </c>
      <c r="BE335" s="28" t="n">
        <v>12</v>
      </c>
      <c r="BF335" s="28" t="n">
        <v>20</v>
      </c>
      <c r="BG335" s="35" t="n">
        <v>130071855.618565</v>
      </c>
      <c r="BH335" s="28" t="s">
        <v>938</v>
      </c>
      <c r="BI335" s="28" t="s">
        <v>149</v>
      </c>
      <c r="BJ335" s="28" t="s">
        <v>99</v>
      </c>
      <c r="BK335" s="34" t="n">
        <v>43437</v>
      </c>
      <c r="BL335" s="28" t="n">
        <v>1</v>
      </c>
      <c r="BM335" s="28" t="n">
        <v>16</v>
      </c>
      <c r="BN335" s="28" t="n">
        <v>10</v>
      </c>
      <c r="BO335" s="28" t="n">
        <v>15</v>
      </c>
      <c r="BP335" s="28" t="s">
        <v>268</v>
      </c>
      <c r="BQ335" s="28" t="s">
        <v>259</v>
      </c>
      <c r="BR335" s="28" t="s">
        <v>269</v>
      </c>
      <c r="BS335" s="28" t="s">
        <v>260</v>
      </c>
      <c r="BT335" s="28" t="str">
        <f aca="false">CONCATENATE(BH335,"_",BQ335)</f>
        <v>2-15_3-3</v>
      </c>
      <c r="BU335" s="35" t="n">
        <v>26239403070.1434</v>
      </c>
      <c r="BV335" s="27" t="s">
        <v>104</v>
      </c>
      <c r="BW335" s="35" t="n">
        <v>39359104605.215</v>
      </c>
      <c r="BX335" s="28"/>
    </row>
    <row r="336" customFormat="false" ht="13.8" hidden="false" customHeight="false" outlineLevel="0" collapsed="false">
      <c r="A336" s="27" t="n">
        <v>20125689</v>
      </c>
      <c r="B336" s="38"/>
      <c r="C336" s="38" t="n">
        <v>1</v>
      </c>
      <c r="D336" s="28" t="s">
        <v>1445</v>
      </c>
      <c r="E336" s="28" t="str">
        <f aca="false">CONCATENATE("Ua",REPT("0",3-(LEN(D336)-FIND("B",D336))),RIGHT(D336,LEN(D336)-FIND("B",D336)))</f>
        <v>Ua135</v>
      </c>
      <c r="F336" s="28" t="s">
        <v>523</v>
      </c>
      <c r="G336" s="28" t="s">
        <v>78</v>
      </c>
      <c r="H336" s="28" t="s">
        <v>78</v>
      </c>
      <c r="I336" s="28" t="s">
        <v>78</v>
      </c>
      <c r="J336" s="27" t="s">
        <v>78</v>
      </c>
      <c r="K336" s="27"/>
      <c r="L336" s="27" t="s">
        <v>404</v>
      </c>
      <c r="M336" s="27" t="s">
        <v>405</v>
      </c>
      <c r="N336" s="27"/>
      <c r="O336" s="27" t="s">
        <v>81</v>
      </c>
      <c r="P336" s="57" t="n">
        <v>41078</v>
      </c>
      <c r="Q336" s="28"/>
      <c r="R336" s="31" t="n">
        <f aca="false">YEAR(P336)</f>
        <v>2012</v>
      </c>
      <c r="S336" s="31" t="n">
        <f aca="false">MONTH(P336)</f>
        <v>6</v>
      </c>
      <c r="T336" s="31" t="n">
        <f aca="false">DAY(P336)</f>
        <v>18</v>
      </c>
      <c r="U336" s="27" t="s">
        <v>236</v>
      </c>
      <c r="V336" s="27"/>
      <c r="W336" s="27" t="s">
        <v>83</v>
      </c>
      <c r="X336" s="27" t="s">
        <v>659</v>
      </c>
      <c r="Y336" s="28"/>
      <c r="Z336" s="27" t="s">
        <v>1446</v>
      </c>
      <c r="AA336" s="27" t="s">
        <v>1447</v>
      </c>
      <c r="AB336" s="28"/>
      <c r="AC336" s="27"/>
      <c r="AD336" s="27" t="n">
        <v>1038</v>
      </c>
      <c r="AE336" s="27" t="s">
        <v>1330</v>
      </c>
      <c r="AF336" s="28"/>
      <c r="AG336" s="28"/>
      <c r="AH336" s="28"/>
      <c r="AI336" s="28"/>
      <c r="AJ336" s="28" t="n">
        <v>0</v>
      </c>
      <c r="AK336" s="28" t="s">
        <v>435</v>
      </c>
      <c r="AL336" s="28"/>
      <c r="AM336" s="28"/>
      <c r="AN336" s="27" t="s">
        <v>1338</v>
      </c>
      <c r="AO336" s="28" t="s">
        <v>94</v>
      </c>
      <c r="AP336" s="54" t="n">
        <v>0.001</v>
      </c>
      <c r="AQ336" s="28" t="s">
        <v>1448</v>
      </c>
      <c r="AR336" s="34" t="n">
        <v>43424</v>
      </c>
      <c r="AS336" s="28" t="n">
        <v>21</v>
      </c>
      <c r="AT336" s="28" t="n">
        <v>1</v>
      </c>
      <c r="AU336" s="28" t="n">
        <v>0</v>
      </c>
      <c r="AV336" s="28"/>
      <c r="AW336" s="28" t="s">
        <v>95</v>
      </c>
      <c r="AX336" s="28" t="s">
        <v>96</v>
      </c>
      <c r="AY336" s="28" t="n">
        <f aca="false">45-2.5-20</f>
        <v>22.5</v>
      </c>
      <c r="AZ336" s="28" t="n">
        <v>45</v>
      </c>
      <c r="BA336" s="28" t="n">
        <v>15.3</v>
      </c>
      <c r="BB336" s="33" t="n">
        <f aca="false">BA336*45/AT336</f>
        <v>688.5</v>
      </c>
      <c r="BC336" s="28" t="n">
        <v>250</v>
      </c>
      <c r="BD336" s="34" t="n">
        <v>43433</v>
      </c>
      <c r="BE336" s="28" t="n">
        <v>12</v>
      </c>
      <c r="BF336" s="28" t="n">
        <v>20</v>
      </c>
      <c r="BG336" s="35" t="n">
        <v>2399857.96904985</v>
      </c>
      <c r="BH336" s="28" t="s">
        <v>181</v>
      </c>
      <c r="BI336" s="28" t="s">
        <v>149</v>
      </c>
      <c r="BJ336" s="28" t="s">
        <v>149</v>
      </c>
      <c r="BK336" s="34" t="n">
        <v>43437</v>
      </c>
      <c r="BL336" s="28" t="n">
        <v>1</v>
      </c>
      <c r="BM336" s="28" t="n">
        <v>16</v>
      </c>
      <c r="BN336" s="28" t="n">
        <v>10</v>
      </c>
      <c r="BO336" s="28" t="n">
        <v>15</v>
      </c>
      <c r="BP336" s="28" t="s">
        <v>268</v>
      </c>
      <c r="BQ336" s="28" t="s">
        <v>259</v>
      </c>
      <c r="BR336" s="28" t="s">
        <v>269</v>
      </c>
      <c r="BS336" s="28" t="s">
        <v>260</v>
      </c>
      <c r="BT336" s="28" t="str">
        <f aca="false">CONCATENATE(BH336,"_",BQ336)</f>
        <v>2-2_3-3</v>
      </c>
      <c r="BU336" s="35" t="n">
        <v>24063809736.2375</v>
      </c>
      <c r="BV336" s="27" t="s">
        <v>104</v>
      </c>
      <c r="BW336" s="35" t="n">
        <v>36095714604.3563</v>
      </c>
      <c r="BX336" s="28"/>
    </row>
    <row r="337" customFormat="false" ht="13.8" hidden="false" customHeight="false" outlineLevel="0" collapsed="false">
      <c r="A337" s="27" t="n">
        <v>20125836</v>
      </c>
      <c r="B337" s="38"/>
      <c r="C337" s="38" t="n">
        <v>1</v>
      </c>
      <c r="D337" s="28" t="s">
        <v>1449</v>
      </c>
      <c r="E337" s="28" t="str">
        <f aca="false">CONCATENATE("Ua",REPT("0",3-(LEN(D337)-FIND("B",D337))),RIGHT(D337,LEN(D337)-FIND("B",D337)))</f>
        <v>Ua136</v>
      </c>
      <c r="F337" s="28" t="s">
        <v>523</v>
      </c>
      <c r="G337" s="28" t="s">
        <v>78</v>
      </c>
      <c r="H337" s="28" t="s">
        <v>78</v>
      </c>
      <c r="I337" s="28" t="s">
        <v>78</v>
      </c>
      <c r="J337" s="27" t="s">
        <v>78</v>
      </c>
      <c r="K337" s="27"/>
      <c r="L337" s="27" t="s">
        <v>404</v>
      </c>
      <c r="M337" s="27" t="s">
        <v>405</v>
      </c>
      <c r="N337" s="27"/>
      <c r="O337" s="27" t="s">
        <v>81</v>
      </c>
      <c r="P337" s="57" t="n">
        <v>41049</v>
      </c>
      <c r="Q337" s="28"/>
      <c r="R337" s="31" t="n">
        <f aca="false">YEAR(P337)</f>
        <v>2012</v>
      </c>
      <c r="S337" s="31" t="n">
        <f aca="false">MONTH(P337)</f>
        <v>5</v>
      </c>
      <c r="T337" s="31" t="n">
        <f aca="false">DAY(P337)</f>
        <v>20</v>
      </c>
      <c r="U337" s="27" t="s">
        <v>82</v>
      </c>
      <c r="V337" s="27"/>
      <c r="W337" s="27" t="s">
        <v>83</v>
      </c>
      <c r="X337" s="27" t="s">
        <v>1427</v>
      </c>
      <c r="Y337" s="28"/>
      <c r="Z337" s="27" t="s">
        <v>1450</v>
      </c>
      <c r="AA337" s="27" t="s">
        <v>1451</v>
      </c>
      <c r="AB337" s="28"/>
      <c r="AC337" s="27" t="n">
        <v>76</v>
      </c>
      <c r="AD337" s="27" t="n">
        <v>1463</v>
      </c>
      <c r="AE337" s="27" t="s">
        <v>1330</v>
      </c>
      <c r="AF337" s="28"/>
      <c r="AG337" s="28"/>
      <c r="AH337" s="28"/>
      <c r="AI337" s="28"/>
      <c r="AJ337" s="28" t="n">
        <v>0</v>
      </c>
      <c r="AK337" s="28" t="s">
        <v>435</v>
      </c>
      <c r="AL337" s="28"/>
      <c r="AM337" s="28"/>
      <c r="AN337" s="27" t="s">
        <v>1338</v>
      </c>
      <c r="AO337" s="28" t="s">
        <v>359</v>
      </c>
      <c r="AP337" s="54" t="n">
        <v>0.02</v>
      </c>
      <c r="AQ337" s="28" t="s">
        <v>1424</v>
      </c>
      <c r="AR337" s="34" t="n">
        <v>43424</v>
      </c>
      <c r="AS337" s="28" t="n">
        <v>21</v>
      </c>
      <c r="AT337" s="28" t="n">
        <v>20</v>
      </c>
      <c r="AU337" s="28" t="n">
        <v>0</v>
      </c>
      <c r="AV337" s="28"/>
      <c r="AW337" s="28" t="s">
        <v>95</v>
      </c>
      <c r="AX337" s="28" t="s">
        <v>96</v>
      </c>
      <c r="AY337" s="28" t="n">
        <f aca="false">45-2.5-20</f>
        <v>22.5</v>
      </c>
      <c r="AZ337" s="28" t="n">
        <v>45</v>
      </c>
      <c r="BA337" s="28" t="n">
        <v>36.6</v>
      </c>
      <c r="BB337" s="33" t="n">
        <f aca="false">BA337*45/AT337</f>
        <v>82.35</v>
      </c>
      <c r="BC337" s="28" t="n">
        <v>251</v>
      </c>
      <c r="BD337" s="34" t="n">
        <v>43433</v>
      </c>
      <c r="BE337" s="28" t="n">
        <v>12</v>
      </c>
      <c r="BF337" s="28" t="n">
        <v>20</v>
      </c>
      <c r="BG337" s="35" t="n">
        <v>1977097.00226344</v>
      </c>
      <c r="BH337" s="28" t="s">
        <v>271</v>
      </c>
      <c r="BI337" s="28" t="s">
        <v>168</v>
      </c>
      <c r="BJ337" s="28" t="s">
        <v>168</v>
      </c>
      <c r="BK337" s="34" t="n">
        <v>43437</v>
      </c>
      <c r="BL337" s="28" t="n">
        <v>1</v>
      </c>
      <c r="BM337" s="28" t="n">
        <v>16</v>
      </c>
      <c r="BN337" s="28" t="n">
        <v>10</v>
      </c>
      <c r="BO337" s="28" t="n">
        <v>15</v>
      </c>
      <c r="BP337" s="28" t="s">
        <v>268</v>
      </c>
      <c r="BQ337" s="28" t="s">
        <v>259</v>
      </c>
      <c r="BR337" s="28" t="s">
        <v>269</v>
      </c>
      <c r="BS337" s="28" t="s">
        <v>260</v>
      </c>
      <c r="BT337" s="28" t="str">
        <f aca="false">CONCATENATE(BH337,"_",BQ337)</f>
        <v>4-4_3-3</v>
      </c>
      <c r="BU337" s="35" t="n">
        <v>2419491525.30936</v>
      </c>
      <c r="BV337" s="27" t="s">
        <v>104</v>
      </c>
      <c r="BW337" s="35" t="n">
        <v>3629237287.96404</v>
      </c>
      <c r="BX337" s="28"/>
    </row>
    <row r="338" customFormat="false" ht="13.8" hidden="false" customHeight="false" outlineLevel="0" collapsed="false">
      <c r="A338" s="27" t="n">
        <v>20175673</v>
      </c>
      <c r="B338" s="38"/>
      <c r="C338" s="38" t="n">
        <v>1</v>
      </c>
      <c r="D338" s="28" t="s">
        <v>1452</v>
      </c>
      <c r="E338" s="28" t="str">
        <f aca="false">CONCATENATE("Ua",REPT("0",3-(LEN(D338)-FIND("B",D338))),RIGHT(D338,LEN(D338)-FIND("B",D338)))</f>
        <v>Ua137</v>
      </c>
      <c r="F338" s="28" t="s">
        <v>523</v>
      </c>
      <c r="G338" s="28" t="s">
        <v>78</v>
      </c>
      <c r="H338" s="28" t="s">
        <v>78</v>
      </c>
      <c r="I338" s="28" t="s">
        <v>78</v>
      </c>
      <c r="J338" s="27" t="s">
        <v>78</v>
      </c>
      <c r="K338" s="27"/>
      <c r="L338" s="27" t="s">
        <v>404</v>
      </c>
      <c r="M338" s="27" t="s">
        <v>405</v>
      </c>
      <c r="N338" s="27"/>
      <c r="O338" s="27" t="s">
        <v>81</v>
      </c>
      <c r="P338" s="27"/>
      <c r="Q338" s="28"/>
      <c r="R338" s="31"/>
      <c r="S338" s="31"/>
      <c r="T338" s="31"/>
      <c r="U338" s="27" t="s">
        <v>236</v>
      </c>
      <c r="V338" s="27"/>
      <c r="W338" s="27"/>
      <c r="X338" s="27"/>
      <c r="Y338" s="27"/>
      <c r="Z338" s="27"/>
      <c r="AA338" s="28"/>
      <c r="AB338" s="28"/>
      <c r="AC338" s="27" t="n">
        <v>338</v>
      </c>
      <c r="AD338" s="27" t="s">
        <v>771</v>
      </c>
      <c r="AE338" s="27" t="s">
        <v>1330</v>
      </c>
      <c r="AF338" s="28"/>
      <c r="AG338" s="28"/>
      <c r="AH338" s="27" t="s">
        <v>78</v>
      </c>
      <c r="AI338" s="28"/>
      <c r="AJ338" s="28" t="n">
        <v>0</v>
      </c>
      <c r="AK338" s="27" t="s">
        <v>435</v>
      </c>
      <c r="AL338" s="28"/>
      <c r="AM338" s="28"/>
      <c r="AN338" s="27" t="s">
        <v>1338</v>
      </c>
      <c r="AO338" s="28" t="s">
        <v>94</v>
      </c>
      <c r="AP338" s="54" t="n">
        <v>0.002</v>
      </c>
      <c r="AQ338" s="28" t="s">
        <v>1453</v>
      </c>
      <c r="AR338" s="34" t="n">
        <v>43424</v>
      </c>
      <c r="AS338" s="28" t="n">
        <v>21</v>
      </c>
      <c r="AT338" s="28" t="n">
        <v>2</v>
      </c>
      <c r="AU338" s="28" t="n">
        <v>0</v>
      </c>
      <c r="AV338" s="28"/>
      <c r="AW338" s="28" t="s">
        <v>95</v>
      </c>
      <c r="AX338" s="28" t="s">
        <v>96</v>
      </c>
      <c r="AY338" s="28" t="n">
        <f aca="false">45-2.5-20</f>
        <v>22.5</v>
      </c>
      <c r="AZ338" s="28" t="n">
        <v>45</v>
      </c>
      <c r="BA338" s="28" t="n">
        <v>0.858</v>
      </c>
      <c r="BB338" s="33" t="n">
        <f aca="false">BA338*45/AT338</f>
        <v>19.305</v>
      </c>
      <c r="BC338" s="28" t="n">
        <v>252</v>
      </c>
      <c r="BD338" s="34" t="n">
        <v>43433</v>
      </c>
      <c r="BE338" s="28" t="n">
        <v>12</v>
      </c>
      <c r="BF338" s="28" t="n">
        <v>20</v>
      </c>
      <c r="BG338" s="35" t="n">
        <v>287940.948125507</v>
      </c>
      <c r="BH338" s="28" t="s">
        <v>117</v>
      </c>
      <c r="BI338" s="28" t="s">
        <v>118</v>
      </c>
      <c r="BJ338" s="28" t="s">
        <v>118</v>
      </c>
      <c r="BK338" s="34" t="n">
        <v>43437</v>
      </c>
      <c r="BL338" s="28" t="n">
        <v>1</v>
      </c>
      <c r="BM338" s="28" t="n">
        <v>16</v>
      </c>
      <c r="BN338" s="28" t="n">
        <v>10</v>
      </c>
      <c r="BO338" s="28" t="n">
        <v>15</v>
      </c>
      <c r="BP338" s="28" t="s">
        <v>268</v>
      </c>
      <c r="BQ338" s="28" t="s">
        <v>259</v>
      </c>
      <c r="BR338" s="28" t="s">
        <v>269</v>
      </c>
      <c r="BS338" s="28" t="s">
        <v>260</v>
      </c>
      <c r="BT338" s="28" t="str">
        <f aca="false">CONCATENATE(BH338,"_",BQ338)</f>
        <v>7-7_3-3</v>
      </c>
      <c r="BU338" s="35" t="n">
        <v>23105773726.474</v>
      </c>
      <c r="BV338" s="27" t="s">
        <v>104</v>
      </c>
      <c r="BW338" s="35" t="n">
        <v>34658660589.711</v>
      </c>
      <c r="BX338" s="28"/>
    </row>
    <row r="339" customFormat="false" ht="13.8" hidden="false" customHeight="false" outlineLevel="0" collapsed="false">
      <c r="A339" s="27" t="n">
        <v>20165721</v>
      </c>
      <c r="B339" s="38" t="s">
        <v>419</v>
      </c>
      <c r="C339" s="38" t="n">
        <v>2</v>
      </c>
      <c r="D339" s="28" t="s">
        <v>1454</v>
      </c>
      <c r="E339" s="28"/>
      <c r="F339" s="28" t="s">
        <v>462</v>
      </c>
      <c r="G339" s="28" t="s">
        <v>78</v>
      </c>
      <c r="H339" s="28" t="s">
        <v>78</v>
      </c>
      <c r="I339" s="28" t="s">
        <v>78</v>
      </c>
      <c r="J339" s="27"/>
      <c r="K339" s="27"/>
      <c r="L339" s="27" t="s">
        <v>404</v>
      </c>
      <c r="M339" s="27" t="s">
        <v>405</v>
      </c>
      <c r="N339" s="27"/>
      <c r="O339" s="27" t="s">
        <v>81</v>
      </c>
      <c r="P339" s="57" t="n">
        <v>42709</v>
      </c>
      <c r="Q339" s="28"/>
      <c r="R339" s="31" t="n">
        <f aca="false">YEAR(P339)</f>
        <v>2016</v>
      </c>
      <c r="S339" s="31" t="n">
        <f aca="false">MONTH(P339)</f>
        <v>12</v>
      </c>
      <c r="T339" s="31" t="n">
        <f aca="false">DAY(P339)</f>
        <v>5</v>
      </c>
      <c r="U339" s="27" t="s">
        <v>236</v>
      </c>
      <c r="V339" s="27"/>
      <c r="W339" s="27" t="s">
        <v>83</v>
      </c>
      <c r="X339" s="27" t="s">
        <v>1162</v>
      </c>
      <c r="Y339" s="28"/>
      <c r="Z339" s="27" t="s">
        <v>1348</v>
      </c>
      <c r="AA339" s="27" t="s">
        <v>1349</v>
      </c>
      <c r="AB339" s="28"/>
      <c r="AC339" s="27" t="n">
        <v>244</v>
      </c>
      <c r="AD339" s="27"/>
      <c r="AE339" s="27" t="s">
        <v>1350</v>
      </c>
      <c r="AF339" s="28"/>
      <c r="AG339" s="28"/>
      <c r="AH339" s="28" t="s">
        <v>78</v>
      </c>
      <c r="AI339" s="28"/>
      <c r="AJ339" s="28" t="n">
        <v>1</v>
      </c>
      <c r="AK339" s="28" t="s">
        <v>501</v>
      </c>
      <c r="AL339" s="28"/>
      <c r="AM339" s="28"/>
      <c r="AN339" s="27" t="s">
        <v>1338</v>
      </c>
      <c r="AO339" s="28" t="s">
        <v>94</v>
      </c>
      <c r="AP339" s="54" t="n">
        <v>0.01</v>
      </c>
      <c r="AQ339" s="28" t="s">
        <v>1455</v>
      </c>
      <c r="AR339" s="34" t="n">
        <v>43418</v>
      </c>
      <c r="AS339" s="28" t="n">
        <v>18</v>
      </c>
      <c r="AT339" s="28" t="n">
        <v>10</v>
      </c>
      <c r="AU339" s="28" t="n">
        <v>0</v>
      </c>
      <c r="AV339" s="28"/>
      <c r="AW339" s="28" t="s">
        <v>95</v>
      </c>
      <c r="AX339" s="28" t="s">
        <v>96</v>
      </c>
      <c r="AY339" s="28" t="n">
        <f aca="false">45-2.5-20</f>
        <v>22.5</v>
      </c>
      <c r="AZ339" s="28" t="n">
        <v>45</v>
      </c>
      <c r="BA339" s="28" t="n">
        <v>1.2</v>
      </c>
      <c r="BB339" s="33" t="n">
        <f aca="false">BA339*45/AT339</f>
        <v>5.4</v>
      </c>
      <c r="BC339" s="28" t="n">
        <v>125</v>
      </c>
      <c r="BD339" s="34" t="n">
        <v>43426</v>
      </c>
      <c r="BE339" s="28" t="n">
        <v>9</v>
      </c>
      <c r="BF339" s="28" t="n">
        <v>20</v>
      </c>
      <c r="BG339" s="35" t="n">
        <v>15630.5672401759</v>
      </c>
      <c r="BH339" s="28" t="s">
        <v>1456</v>
      </c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35"/>
      <c r="BV339" s="27"/>
      <c r="BW339" s="28"/>
      <c r="BX339" s="35" t="s">
        <v>284</v>
      </c>
    </row>
    <row r="340" customFormat="false" ht="13.8" hidden="false" customHeight="false" outlineLevel="0" collapsed="false">
      <c r="A340" s="27" t="n">
        <v>20055151</v>
      </c>
      <c r="B340" s="27"/>
      <c r="C340" s="27" t="n">
        <v>1</v>
      </c>
      <c r="D340" s="28" t="s">
        <v>1457</v>
      </c>
      <c r="E340" s="28"/>
      <c r="F340" s="28" t="s">
        <v>523</v>
      </c>
      <c r="G340" s="28" t="s">
        <v>78</v>
      </c>
      <c r="H340" s="28" t="s">
        <v>78</v>
      </c>
      <c r="I340" s="28" t="s">
        <v>78</v>
      </c>
      <c r="J340" s="27"/>
      <c r="K340" s="27"/>
      <c r="L340" s="27" t="s">
        <v>404</v>
      </c>
      <c r="M340" s="27" t="s">
        <v>405</v>
      </c>
      <c r="N340" s="27"/>
      <c r="O340" s="27" t="s">
        <v>81</v>
      </c>
      <c r="P340" s="57" t="n">
        <v>38521</v>
      </c>
      <c r="Q340" s="28"/>
      <c r="R340" s="31" t="n">
        <f aca="false">YEAR(P340)</f>
        <v>2005</v>
      </c>
      <c r="S340" s="31" t="n">
        <f aca="false">MONTH(P340)</f>
        <v>6</v>
      </c>
      <c r="T340" s="31" t="n">
        <f aca="false">DAY(P340)</f>
        <v>18</v>
      </c>
      <c r="U340" s="27" t="s">
        <v>82</v>
      </c>
      <c r="V340" s="27" t="n">
        <v>1</v>
      </c>
      <c r="W340" s="27" t="s">
        <v>83</v>
      </c>
      <c r="X340" s="27" t="s">
        <v>456</v>
      </c>
      <c r="Y340" s="28"/>
      <c r="Z340" s="27" t="s">
        <v>1458</v>
      </c>
      <c r="AA340" s="27" t="s">
        <v>1459</v>
      </c>
      <c r="AB340" s="28"/>
      <c r="AC340" s="27" t="n">
        <v>22</v>
      </c>
      <c r="AD340" s="27" t="n">
        <v>946</v>
      </c>
      <c r="AE340" s="27" t="s">
        <v>1350</v>
      </c>
      <c r="AF340" s="28"/>
      <c r="AG340" s="28"/>
      <c r="AH340" s="28"/>
      <c r="AI340" s="28"/>
      <c r="AJ340" s="28" t="n">
        <v>0</v>
      </c>
      <c r="AK340" s="28" t="s">
        <v>435</v>
      </c>
      <c r="AL340" s="28"/>
      <c r="AM340" s="28"/>
      <c r="AN340" s="27" t="s">
        <v>502</v>
      </c>
      <c r="AO340" s="28" t="s">
        <v>94</v>
      </c>
      <c r="AP340" s="54" t="n">
        <v>0.004</v>
      </c>
      <c r="AQ340" s="28" t="s">
        <v>1453</v>
      </c>
      <c r="AR340" s="34" t="n">
        <v>43420</v>
      </c>
      <c r="AS340" s="28" t="n">
        <v>20</v>
      </c>
      <c r="AT340" s="28" t="n">
        <v>4</v>
      </c>
      <c r="AU340" s="28" t="n">
        <v>0</v>
      </c>
      <c r="AV340" s="28"/>
      <c r="AW340" s="28" t="s">
        <v>95</v>
      </c>
      <c r="AX340" s="28" t="s">
        <v>96</v>
      </c>
      <c r="AY340" s="28" t="n">
        <f aca="false">45-2.5-20</f>
        <v>22.5</v>
      </c>
      <c r="AZ340" s="28" t="n">
        <v>45</v>
      </c>
      <c r="BA340" s="28" t="n">
        <v>18.2</v>
      </c>
      <c r="BB340" s="33" t="n">
        <f aca="false">BA340*45/AT340</f>
        <v>204.75</v>
      </c>
      <c r="BC340" s="28" t="n">
        <v>224</v>
      </c>
      <c r="BD340" s="34" t="n">
        <v>43432</v>
      </c>
      <c r="BE340" s="28" t="n">
        <v>11</v>
      </c>
      <c r="BF340" s="28" t="n">
        <v>20</v>
      </c>
      <c r="BG340" s="35" t="n">
        <v>67090.950677513</v>
      </c>
      <c r="BH340" s="28" t="s">
        <v>1460</v>
      </c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35"/>
      <c r="BV340" s="27"/>
      <c r="BW340" s="28"/>
      <c r="BX340" s="28" t="s">
        <v>215</v>
      </c>
    </row>
    <row r="341" customFormat="false" ht="13.8" hidden="false" customHeight="false" outlineLevel="0" collapsed="false">
      <c r="A341" s="27" t="n">
        <v>20105351</v>
      </c>
      <c r="B341" s="38" t="s">
        <v>419</v>
      </c>
      <c r="C341" s="38" t="n">
        <v>2</v>
      </c>
      <c r="D341" s="28"/>
      <c r="E341" s="28"/>
      <c r="F341" s="28"/>
      <c r="G341" s="28" t="s">
        <v>78</v>
      </c>
      <c r="H341" s="28" t="s">
        <v>1461</v>
      </c>
      <c r="I341" s="28"/>
      <c r="J341" s="28"/>
      <c r="K341" s="27"/>
      <c r="L341" s="27" t="s">
        <v>404</v>
      </c>
      <c r="M341" s="27" t="s">
        <v>405</v>
      </c>
      <c r="N341" s="27"/>
      <c r="O341" s="27" t="s">
        <v>81</v>
      </c>
      <c r="P341" s="57" t="n">
        <v>40342</v>
      </c>
      <c r="Q341" s="28"/>
      <c r="R341" s="31" t="n">
        <f aca="false">YEAR(P341)</f>
        <v>2010</v>
      </c>
      <c r="S341" s="31" t="n">
        <f aca="false">MONTH(P341)</f>
        <v>6</v>
      </c>
      <c r="T341" s="31" t="n">
        <f aca="false">DAY(P341)</f>
        <v>13</v>
      </c>
      <c r="U341" s="27" t="s">
        <v>236</v>
      </c>
      <c r="V341" s="27"/>
      <c r="W341" s="27" t="s">
        <v>83</v>
      </c>
      <c r="X341" s="27" t="s">
        <v>659</v>
      </c>
      <c r="Y341" s="28"/>
      <c r="Z341" s="27" t="s">
        <v>1394</v>
      </c>
      <c r="AA341" s="27" t="s">
        <v>1395</v>
      </c>
      <c r="AB341" s="28"/>
      <c r="AC341" s="27" t="n">
        <v>40</v>
      </c>
      <c r="AD341" s="27" t="n">
        <v>1137</v>
      </c>
      <c r="AE341" s="27" t="s">
        <v>1330</v>
      </c>
      <c r="AF341" s="28"/>
      <c r="AG341" s="28"/>
      <c r="AH341" s="28" t="s">
        <v>78</v>
      </c>
      <c r="AI341" s="28"/>
      <c r="AJ341" s="28" t="n">
        <v>0</v>
      </c>
      <c r="AK341" s="28" t="s">
        <v>435</v>
      </c>
      <c r="AL341" s="28"/>
      <c r="AM341" s="28"/>
      <c r="AN341" s="27" t="s">
        <v>1338</v>
      </c>
      <c r="AO341" s="28"/>
      <c r="AP341" s="54"/>
      <c r="AQ341" s="28" t="s">
        <v>1462</v>
      </c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</row>
    <row r="342" customFormat="false" ht="13.8" hidden="false" customHeight="false" outlineLevel="0" collapsed="false">
      <c r="A342" s="27" t="n">
        <v>945126</v>
      </c>
      <c r="B342" s="38"/>
      <c r="C342" s="38" t="n">
        <v>1</v>
      </c>
      <c r="D342" s="28"/>
      <c r="E342" s="28"/>
      <c r="F342" s="28"/>
      <c r="G342" s="28" t="s">
        <v>78</v>
      </c>
      <c r="H342" s="28"/>
      <c r="I342" s="28"/>
      <c r="J342" s="28"/>
      <c r="K342" s="28"/>
      <c r="L342" s="27" t="s">
        <v>404</v>
      </c>
      <c r="M342" s="27" t="s">
        <v>405</v>
      </c>
      <c r="N342" s="27"/>
      <c r="O342" s="27" t="s">
        <v>81</v>
      </c>
      <c r="P342" s="34" t="n">
        <v>34059</v>
      </c>
      <c r="Q342" s="28"/>
      <c r="R342" s="31" t="n">
        <f aca="false">YEAR(P342)</f>
        <v>1993</v>
      </c>
      <c r="S342" s="31" t="n">
        <f aca="false">MONTH(P342)</f>
        <v>3</v>
      </c>
      <c r="T342" s="31" t="n">
        <f aca="false">DAY(P342)</f>
        <v>31</v>
      </c>
      <c r="U342" s="28" t="s">
        <v>236</v>
      </c>
      <c r="V342" s="28" t="n">
        <v>2</v>
      </c>
      <c r="W342" s="28"/>
      <c r="X342" s="28"/>
      <c r="Y342" s="28"/>
      <c r="Z342" s="28"/>
      <c r="AA342" s="28" t="s">
        <v>1265</v>
      </c>
      <c r="AB342" s="28" t="s">
        <v>1270</v>
      </c>
      <c r="AC342" s="28" t="n">
        <v>33</v>
      </c>
      <c r="AD342" s="28"/>
      <c r="AE342" s="58" t="s">
        <v>1359</v>
      </c>
      <c r="AF342" s="28" t="s">
        <v>1463</v>
      </c>
      <c r="AG342" s="28"/>
      <c r="AH342" s="28" t="s">
        <v>78</v>
      </c>
      <c r="AI342" s="28"/>
      <c r="AJ342" s="28" t="n">
        <v>0</v>
      </c>
      <c r="AK342" s="28" t="s">
        <v>435</v>
      </c>
      <c r="AL342" s="28"/>
      <c r="AM342" s="28"/>
      <c r="AN342" s="27" t="s">
        <v>1338</v>
      </c>
      <c r="AO342" s="28"/>
      <c r="AP342" s="54"/>
      <c r="AQ342" s="28" t="s">
        <v>1464</v>
      </c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</row>
    <row r="343" customFormat="false" ht="13.8" hidden="false" customHeight="false" outlineLevel="0" collapsed="false">
      <c r="A343" s="27" t="n">
        <v>945254</v>
      </c>
      <c r="B343" s="38"/>
      <c r="C343" s="38" t="n">
        <v>1</v>
      </c>
      <c r="D343" s="28"/>
      <c r="E343" s="28"/>
      <c r="F343" s="28"/>
      <c r="G343" s="28" t="s">
        <v>78</v>
      </c>
      <c r="H343" s="28"/>
      <c r="I343" s="28"/>
      <c r="J343" s="28"/>
      <c r="K343" s="28"/>
      <c r="L343" s="27" t="s">
        <v>404</v>
      </c>
      <c r="M343" s="27" t="s">
        <v>405</v>
      </c>
      <c r="N343" s="27"/>
      <c r="O343" s="27" t="s">
        <v>81</v>
      </c>
      <c r="P343" s="34" t="n">
        <v>34586</v>
      </c>
      <c r="Q343" s="28"/>
      <c r="R343" s="31" t="n">
        <f aca="false">YEAR(P343)</f>
        <v>1994</v>
      </c>
      <c r="S343" s="31" t="n">
        <f aca="false">MONTH(P343)</f>
        <v>9</v>
      </c>
      <c r="T343" s="31" t="n">
        <f aca="false">DAY(P343)</f>
        <v>9</v>
      </c>
      <c r="U343" s="28" t="s">
        <v>236</v>
      </c>
      <c r="V343" s="28"/>
      <c r="W343" s="28"/>
      <c r="X343" s="28"/>
      <c r="Y343" s="28"/>
      <c r="Z343" s="28"/>
      <c r="AA343" s="28" t="s">
        <v>1465</v>
      </c>
      <c r="AB343" s="28" t="s">
        <v>1358</v>
      </c>
      <c r="AC343" s="28"/>
      <c r="AD343" s="28"/>
      <c r="AE343" s="58" t="s">
        <v>1359</v>
      </c>
      <c r="AF343" s="28" t="s">
        <v>1360</v>
      </c>
      <c r="AG343" s="28"/>
      <c r="AH343" s="28" t="s">
        <v>78</v>
      </c>
      <c r="AI343" s="28"/>
      <c r="AJ343" s="28" t="n">
        <v>0</v>
      </c>
      <c r="AK343" s="28" t="s">
        <v>435</v>
      </c>
      <c r="AL343" s="28"/>
      <c r="AM343" s="28"/>
      <c r="AN343" s="27" t="s">
        <v>1338</v>
      </c>
      <c r="AO343" s="28"/>
      <c r="AP343" s="54"/>
      <c r="AQ343" s="28" t="s">
        <v>1466</v>
      </c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</row>
    <row r="344" customFormat="false" ht="13.8" hidden="false" customHeight="false" outlineLevel="0" collapsed="false">
      <c r="A344" s="27" t="n">
        <v>965165</v>
      </c>
      <c r="B344" s="38"/>
      <c r="C344" s="38" t="n">
        <v>1</v>
      </c>
      <c r="D344" s="28"/>
      <c r="E344" s="28"/>
      <c r="F344" s="28"/>
      <c r="G344" s="28" t="s">
        <v>78</v>
      </c>
      <c r="H344" s="28"/>
      <c r="I344" s="28"/>
      <c r="J344" s="28"/>
      <c r="K344" s="28"/>
      <c r="L344" s="27" t="s">
        <v>404</v>
      </c>
      <c r="M344" s="27" t="s">
        <v>405</v>
      </c>
      <c r="N344" s="27"/>
      <c r="O344" s="27" t="s">
        <v>81</v>
      </c>
      <c r="P344" s="28"/>
      <c r="Q344" s="28"/>
      <c r="R344" s="31"/>
      <c r="S344" s="31"/>
      <c r="T344" s="31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58" t="s">
        <v>1359</v>
      </c>
      <c r="AF344" s="28"/>
      <c r="AG344" s="28"/>
      <c r="AH344" s="28" t="s">
        <v>90</v>
      </c>
      <c r="AI344" s="28"/>
      <c r="AJ344" s="28" t="n">
        <v>0</v>
      </c>
      <c r="AK344" s="28" t="s">
        <v>435</v>
      </c>
      <c r="AL344" s="28"/>
      <c r="AM344" s="28"/>
      <c r="AN344" s="27" t="s">
        <v>1338</v>
      </c>
      <c r="AO344" s="28"/>
      <c r="AP344" s="54"/>
      <c r="AQ344" s="28" t="s">
        <v>1467</v>
      </c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</row>
    <row r="345" customFormat="false" ht="13.8" hidden="false" customHeight="false" outlineLevel="0" collapsed="false">
      <c r="A345" s="27" t="n">
        <v>995015</v>
      </c>
      <c r="B345" s="38" t="s">
        <v>419</v>
      </c>
      <c r="C345" s="38" t="n">
        <v>2</v>
      </c>
      <c r="D345" s="28"/>
      <c r="E345" s="28"/>
      <c r="F345" s="28"/>
      <c r="G345" s="28" t="s">
        <v>78</v>
      </c>
      <c r="H345" s="28"/>
      <c r="I345" s="28"/>
      <c r="J345" s="28"/>
      <c r="K345" s="27"/>
      <c r="L345" s="27" t="s">
        <v>404</v>
      </c>
      <c r="M345" s="27" t="s">
        <v>405</v>
      </c>
      <c r="N345" s="27"/>
      <c r="O345" s="27" t="s">
        <v>81</v>
      </c>
      <c r="P345" s="57" t="n">
        <v>36049</v>
      </c>
      <c r="Q345" s="28"/>
      <c r="R345" s="31" t="n">
        <f aca="false">YEAR(P345)</f>
        <v>1998</v>
      </c>
      <c r="S345" s="31" t="n">
        <f aca="false">MONTH(P345)</f>
        <v>9</v>
      </c>
      <c r="T345" s="31" t="n">
        <f aca="false">DAY(P345)</f>
        <v>11</v>
      </c>
      <c r="U345" s="27" t="s">
        <v>82</v>
      </c>
      <c r="V345" s="27" t="n">
        <v>19</v>
      </c>
      <c r="W345" s="27" t="s">
        <v>83</v>
      </c>
      <c r="X345" s="27" t="s">
        <v>422</v>
      </c>
      <c r="Y345" s="28"/>
      <c r="Z345" s="27" t="s">
        <v>1468</v>
      </c>
      <c r="AA345" s="27" t="s">
        <v>1468</v>
      </c>
      <c r="AB345" s="28"/>
      <c r="AC345" s="27" t="n">
        <v>99</v>
      </c>
      <c r="AD345" s="27"/>
      <c r="AE345" s="27" t="s">
        <v>1350</v>
      </c>
      <c r="AF345" s="28"/>
      <c r="AG345" s="28"/>
      <c r="AH345" s="28"/>
      <c r="AI345" s="28"/>
      <c r="AJ345" s="28" t="n">
        <v>0</v>
      </c>
      <c r="AK345" s="28" t="s">
        <v>435</v>
      </c>
      <c r="AL345" s="28"/>
      <c r="AM345" s="28"/>
      <c r="AN345" s="27" t="s">
        <v>502</v>
      </c>
      <c r="AO345" s="28" t="s">
        <v>220</v>
      </c>
      <c r="AP345" s="54"/>
      <c r="AQ345" s="28" t="s">
        <v>1469</v>
      </c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</row>
    <row r="346" customFormat="false" ht="13.8" hidden="false" customHeight="false" outlineLevel="0" collapsed="false">
      <c r="A346" s="27" t="n">
        <v>995160</v>
      </c>
      <c r="B346" s="38"/>
      <c r="C346" s="38" t="n">
        <v>1</v>
      </c>
      <c r="D346" s="28"/>
      <c r="E346" s="28"/>
      <c r="F346" s="28"/>
      <c r="G346" s="28" t="s">
        <v>78</v>
      </c>
      <c r="H346" s="28"/>
      <c r="I346" s="28"/>
      <c r="J346" s="28"/>
      <c r="K346" s="27"/>
      <c r="L346" s="27" t="s">
        <v>404</v>
      </c>
      <c r="M346" s="27" t="s">
        <v>405</v>
      </c>
      <c r="N346" s="27"/>
      <c r="O346" s="27" t="s">
        <v>81</v>
      </c>
      <c r="P346" s="57" t="n">
        <v>36305</v>
      </c>
      <c r="Q346" s="28"/>
      <c r="R346" s="31" t="n">
        <f aca="false">YEAR(P346)</f>
        <v>1999</v>
      </c>
      <c r="S346" s="31" t="n">
        <f aca="false">MONTH(P346)</f>
        <v>5</v>
      </c>
      <c r="T346" s="31" t="n">
        <f aca="false">DAY(P346)</f>
        <v>25</v>
      </c>
      <c r="U346" s="27" t="s">
        <v>82</v>
      </c>
      <c r="V346" s="27" t="n">
        <v>12</v>
      </c>
      <c r="W346" s="27" t="s">
        <v>83</v>
      </c>
      <c r="X346" s="27" t="s">
        <v>456</v>
      </c>
      <c r="Y346" s="28"/>
      <c r="Z346" s="27" t="s">
        <v>1470</v>
      </c>
      <c r="AA346" s="27" t="s">
        <v>1471</v>
      </c>
      <c r="AB346" s="28"/>
      <c r="AC346" s="27"/>
      <c r="AD346" s="27"/>
      <c r="AE346" s="27" t="s">
        <v>1350</v>
      </c>
      <c r="AF346" s="28"/>
      <c r="AG346" s="28"/>
      <c r="AH346" s="28"/>
      <c r="AI346" s="28"/>
      <c r="AJ346" s="28" t="n">
        <v>0</v>
      </c>
      <c r="AK346" s="28" t="s">
        <v>435</v>
      </c>
      <c r="AL346" s="28"/>
      <c r="AM346" s="28"/>
      <c r="AN346" s="27" t="s">
        <v>502</v>
      </c>
      <c r="AO346" s="28"/>
      <c r="AP346" s="54"/>
      <c r="AQ346" s="28" t="s">
        <v>649</v>
      </c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</row>
    <row r="347" customFormat="false" ht="13.8" hidden="false" customHeight="false" outlineLevel="0" collapsed="false">
      <c r="A347" s="27" t="n">
        <v>995172</v>
      </c>
      <c r="B347" s="27"/>
      <c r="C347" s="27" t="n">
        <v>1</v>
      </c>
      <c r="D347" s="28"/>
      <c r="E347" s="28"/>
      <c r="F347" s="28"/>
      <c r="G347" s="28" t="s">
        <v>78</v>
      </c>
      <c r="H347" s="28"/>
      <c r="I347" s="28"/>
      <c r="J347" s="28"/>
      <c r="K347" s="27"/>
      <c r="L347" s="27" t="s">
        <v>404</v>
      </c>
      <c r="M347" s="27" t="s">
        <v>405</v>
      </c>
      <c r="N347" s="27"/>
      <c r="O347" s="27" t="s">
        <v>81</v>
      </c>
      <c r="P347" s="57" t="n">
        <v>36338</v>
      </c>
      <c r="Q347" s="28"/>
      <c r="R347" s="31" t="n">
        <f aca="false">YEAR(P347)</f>
        <v>1999</v>
      </c>
      <c r="S347" s="31" t="n">
        <f aca="false">MONTH(P347)</f>
        <v>6</v>
      </c>
      <c r="T347" s="31" t="n">
        <f aca="false">DAY(P347)</f>
        <v>27</v>
      </c>
      <c r="U347" s="27" t="s">
        <v>82</v>
      </c>
      <c r="V347" s="27" t="n">
        <v>1</v>
      </c>
      <c r="W347" s="27" t="s">
        <v>83</v>
      </c>
      <c r="X347" s="27" t="s">
        <v>456</v>
      </c>
      <c r="Y347" s="28"/>
      <c r="Z347" s="27" t="s">
        <v>1472</v>
      </c>
      <c r="AA347" s="27" t="s">
        <v>1473</v>
      </c>
      <c r="AB347" s="28"/>
      <c r="AC347" s="27" t="n">
        <v>27</v>
      </c>
      <c r="AD347" s="27"/>
      <c r="AE347" s="27" t="s">
        <v>1350</v>
      </c>
      <c r="AF347" s="28"/>
      <c r="AG347" s="28"/>
      <c r="AH347" s="28"/>
      <c r="AI347" s="28"/>
      <c r="AJ347" s="28" t="n">
        <v>0</v>
      </c>
      <c r="AK347" s="28" t="s">
        <v>435</v>
      </c>
      <c r="AL347" s="28"/>
      <c r="AM347" s="28"/>
      <c r="AN347" s="27" t="s">
        <v>502</v>
      </c>
      <c r="AO347" s="28"/>
      <c r="AP347" s="54"/>
      <c r="AQ347" s="28" t="s">
        <v>1474</v>
      </c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</row>
    <row r="348" customFormat="false" ht="13.8" hidden="false" customHeight="false" outlineLevel="0" collapsed="false">
      <c r="A348" s="27" t="n">
        <v>20018365</v>
      </c>
      <c r="B348" s="27"/>
      <c r="C348" s="27" t="n">
        <v>1</v>
      </c>
      <c r="D348" s="28"/>
      <c r="E348" s="28"/>
      <c r="F348" s="28"/>
      <c r="G348" s="28" t="s">
        <v>78</v>
      </c>
      <c r="H348" s="28"/>
      <c r="I348" s="28"/>
      <c r="J348" s="28"/>
      <c r="K348" s="27"/>
      <c r="L348" s="27" t="s">
        <v>404</v>
      </c>
      <c r="M348" s="27" t="s">
        <v>405</v>
      </c>
      <c r="N348" s="27"/>
      <c r="O348" s="27" t="s">
        <v>81</v>
      </c>
      <c r="P348" s="57" t="n">
        <v>37081</v>
      </c>
      <c r="Q348" s="28"/>
      <c r="R348" s="31" t="n">
        <f aca="false">YEAR(P348)</f>
        <v>2001</v>
      </c>
      <c r="S348" s="31" t="n">
        <f aca="false">MONTH(P348)</f>
        <v>7</v>
      </c>
      <c r="T348" s="31" t="n">
        <f aca="false">DAY(P348)</f>
        <v>9</v>
      </c>
      <c r="U348" s="27" t="s">
        <v>82</v>
      </c>
      <c r="V348" s="27" t="n">
        <v>4</v>
      </c>
      <c r="W348" s="27" t="s">
        <v>83</v>
      </c>
      <c r="X348" s="27" t="s">
        <v>456</v>
      </c>
      <c r="Y348" s="28"/>
      <c r="Z348" s="27" t="s">
        <v>1475</v>
      </c>
      <c r="AA348" s="27" t="s">
        <v>1476</v>
      </c>
      <c r="AB348" s="28"/>
      <c r="AC348" s="27" t="n">
        <v>83</v>
      </c>
      <c r="AD348" s="27"/>
      <c r="AE348" s="27" t="s">
        <v>1350</v>
      </c>
      <c r="AF348" s="28"/>
      <c r="AG348" s="28"/>
      <c r="AH348" s="28"/>
      <c r="AI348" s="28"/>
      <c r="AJ348" s="28" t="n">
        <v>0</v>
      </c>
      <c r="AK348" s="28" t="s">
        <v>435</v>
      </c>
      <c r="AL348" s="28"/>
      <c r="AM348" s="28"/>
      <c r="AN348" s="27" t="s">
        <v>502</v>
      </c>
      <c r="AO348" s="28"/>
      <c r="AP348" s="54"/>
      <c r="AQ348" s="28" t="s">
        <v>1477</v>
      </c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</row>
    <row r="349" customFormat="false" ht="13.8" hidden="false" customHeight="false" outlineLevel="0" collapsed="false">
      <c r="A349" s="27" t="n">
        <v>20025050</v>
      </c>
      <c r="B349" s="27"/>
      <c r="C349" s="27" t="n">
        <v>1</v>
      </c>
      <c r="D349" s="28"/>
      <c r="E349" s="28"/>
      <c r="F349" s="28"/>
      <c r="G349" s="28" t="s">
        <v>78</v>
      </c>
      <c r="H349" s="28"/>
      <c r="I349" s="28"/>
      <c r="J349" s="28"/>
      <c r="K349" s="27"/>
      <c r="L349" s="27" t="s">
        <v>404</v>
      </c>
      <c r="M349" s="27" t="s">
        <v>405</v>
      </c>
      <c r="N349" s="27"/>
      <c r="O349" s="27" t="s">
        <v>81</v>
      </c>
      <c r="P349" s="57" t="n">
        <v>37374</v>
      </c>
      <c r="Q349" s="28"/>
      <c r="R349" s="31" t="n">
        <f aca="false">YEAR(P349)</f>
        <v>2002</v>
      </c>
      <c r="S349" s="31" t="n">
        <f aca="false">MONTH(P349)</f>
        <v>4</v>
      </c>
      <c r="T349" s="31" t="n">
        <f aca="false">DAY(P349)</f>
        <v>28</v>
      </c>
      <c r="U349" s="27" t="s">
        <v>236</v>
      </c>
      <c r="V349" s="27"/>
      <c r="W349" s="27" t="s">
        <v>83</v>
      </c>
      <c r="X349" s="27" t="s">
        <v>659</v>
      </c>
      <c r="Y349" s="28"/>
      <c r="Z349" s="27" t="s">
        <v>1478</v>
      </c>
      <c r="AA349" s="27" t="s">
        <v>1479</v>
      </c>
      <c r="AB349" s="28"/>
      <c r="AC349" s="27" t="n">
        <v>47</v>
      </c>
      <c r="AD349" s="27" t="n">
        <v>1245</v>
      </c>
      <c r="AE349" s="27" t="s">
        <v>1344</v>
      </c>
      <c r="AF349" s="28"/>
      <c r="AG349" s="28"/>
      <c r="AH349" s="28"/>
      <c r="AI349" s="28"/>
      <c r="AJ349" s="28" t="n">
        <v>0</v>
      </c>
      <c r="AK349" s="28" t="s">
        <v>435</v>
      </c>
      <c r="AL349" s="28"/>
      <c r="AM349" s="28"/>
      <c r="AN349" s="27" t="s">
        <v>502</v>
      </c>
      <c r="AO349" s="28"/>
      <c r="AP349" s="54"/>
      <c r="AQ349" s="28" t="s">
        <v>1480</v>
      </c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</row>
    <row r="350" customFormat="false" ht="13.8" hidden="false" customHeight="false" outlineLevel="0" collapsed="false">
      <c r="A350" s="27" t="n">
        <v>20075216</v>
      </c>
      <c r="B350" s="27"/>
      <c r="C350" s="27" t="n">
        <v>1</v>
      </c>
      <c r="D350" s="28"/>
      <c r="E350" s="28"/>
      <c r="F350" s="28"/>
      <c r="G350" s="28" t="s">
        <v>78</v>
      </c>
      <c r="H350" s="28"/>
      <c r="I350" s="28"/>
      <c r="J350" s="28"/>
      <c r="K350" s="27"/>
      <c r="L350" s="27" t="s">
        <v>404</v>
      </c>
      <c r="M350" s="27" t="s">
        <v>405</v>
      </c>
      <c r="N350" s="27"/>
      <c r="O350" s="27" t="s">
        <v>81</v>
      </c>
      <c r="P350" s="57" t="n">
        <v>39200</v>
      </c>
      <c r="Q350" s="28"/>
      <c r="R350" s="31" t="n">
        <f aca="false">YEAR(P350)</f>
        <v>2007</v>
      </c>
      <c r="S350" s="31" t="n">
        <f aca="false">MONTH(P350)</f>
        <v>4</v>
      </c>
      <c r="T350" s="31" t="n">
        <f aca="false">DAY(P350)</f>
        <v>28</v>
      </c>
      <c r="U350" s="27" t="s">
        <v>236</v>
      </c>
      <c r="V350" s="27" t="n">
        <v>1</v>
      </c>
      <c r="W350" s="27" t="s">
        <v>83</v>
      </c>
      <c r="X350" s="27" t="s">
        <v>155</v>
      </c>
      <c r="Y350" s="28"/>
      <c r="Z350" s="27" t="s">
        <v>1481</v>
      </c>
      <c r="AA350" s="27" t="s">
        <v>1482</v>
      </c>
      <c r="AB350" s="28"/>
      <c r="AC350" s="27"/>
      <c r="AD350" s="27"/>
      <c r="AE350" s="27" t="s">
        <v>1344</v>
      </c>
      <c r="AF350" s="28"/>
      <c r="AG350" s="28"/>
      <c r="AH350" s="28"/>
      <c r="AI350" s="28"/>
      <c r="AJ350" s="28" t="n">
        <v>0</v>
      </c>
      <c r="AK350" s="28" t="s">
        <v>435</v>
      </c>
      <c r="AL350" s="28"/>
      <c r="AM350" s="28"/>
      <c r="AN350" s="27" t="s">
        <v>502</v>
      </c>
      <c r="AO350" s="28"/>
      <c r="AP350" s="54"/>
      <c r="AQ350" s="28" t="s">
        <v>1406</v>
      </c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</row>
    <row r="351" customFormat="false" ht="13.8" hidden="false" customHeight="false" outlineLevel="0" collapsed="false">
      <c r="A351" s="27" t="n">
        <v>20085213</v>
      </c>
      <c r="B351" s="38"/>
      <c r="C351" s="38" t="n">
        <v>1</v>
      </c>
      <c r="D351" s="28"/>
      <c r="E351" s="28"/>
      <c r="F351" s="28"/>
      <c r="G351" s="28" t="s">
        <v>78</v>
      </c>
      <c r="H351" s="28"/>
      <c r="I351" s="28"/>
      <c r="J351" s="28"/>
      <c r="K351" s="27"/>
      <c r="L351" s="27" t="s">
        <v>404</v>
      </c>
      <c r="M351" s="27" t="s">
        <v>405</v>
      </c>
      <c r="N351" s="27"/>
      <c r="O351" s="27" t="s">
        <v>81</v>
      </c>
      <c r="P351" s="57" t="n">
        <v>39579</v>
      </c>
      <c r="Q351" s="28"/>
      <c r="R351" s="31" t="n">
        <f aca="false">YEAR(P351)</f>
        <v>2008</v>
      </c>
      <c r="S351" s="31" t="n">
        <f aca="false">MONTH(P351)</f>
        <v>5</v>
      </c>
      <c r="T351" s="31" t="n">
        <f aca="false">DAY(P351)</f>
        <v>11</v>
      </c>
      <c r="U351" s="27" t="s">
        <v>236</v>
      </c>
      <c r="V351" s="27"/>
      <c r="W351" s="27" t="s">
        <v>83</v>
      </c>
      <c r="X351" s="27" t="s">
        <v>560</v>
      </c>
      <c r="Y351" s="28"/>
      <c r="Z351" s="27" t="s">
        <v>1483</v>
      </c>
      <c r="AA351" s="27" t="s">
        <v>1484</v>
      </c>
      <c r="AB351" s="28"/>
      <c r="AC351" s="27" t="n">
        <v>231</v>
      </c>
      <c r="AD351" s="27"/>
      <c r="AE351" s="27" t="s">
        <v>1330</v>
      </c>
      <c r="AF351" s="28"/>
      <c r="AG351" s="28"/>
      <c r="AH351" s="28"/>
      <c r="AI351" s="28"/>
      <c r="AJ351" s="28" t="n">
        <v>0</v>
      </c>
      <c r="AK351" s="28" t="s">
        <v>435</v>
      </c>
      <c r="AL351" s="28"/>
      <c r="AM351" s="28"/>
      <c r="AN351" s="27" t="s">
        <v>502</v>
      </c>
      <c r="AO351" s="28"/>
      <c r="AP351" s="54"/>
      <c r="AQ351" s="28" t="s">
        <v>1406</v>
      </c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</row>
    <row r="352" customFormat="false" ht="13.8" hidden="false" customHeight="false" outlineLevel="0" collapsed="false">
      <c r="A352" s="27" t="n">
        <v>20085276</v>
      </c>
      <c r="B352" s="38"/>
      <c r="C352" s="38" t="n">
        <v>1</v>
      </c>
      <c r="D352" s="28"/>
      <c r="E352" s="28"/>
      <c r="F352" s="28"/>
      <c r="G352" s="28" t="s">
        <v>78</v>
      </c>
      <c r="H352" s="28"/>
      <c r="I352" s="28"/>
      <c r="J352" s="28"/>
      <c r="K352" s="27"/>
      <c r="L352" s="27" t="s">
        <v>404</v>
      </c>
      <c r="M352" s="27" t="s">
        <v>405</v>
      </c>
      <c r="N352" s="27"/>
      <c r="O352" s="27" t="s">
        <v>81</v>
      </c>
      <c r="P352" s="57" t="n">
        <v>39670</v>
      </c>
      <c r="Q352" s="28"/>
      <c r="R352" s="31" t="n">
        <f aca="false">YEAR(P352)</f>
        <v>2008</v>
      </c>
      <c r="S352" s="31" t="n">
        <f aca="false">MONTH(P352)</f>
        <v>8</v>
      </c>
      <c r="T352" s="31" t="n">
        <f aca="false">DAY(P352)</f>
        <v>10</v>
      </c>
      <c r="U352" s="27" t="s">
        <v>236</v>
      </c>
      <c r="V352" s="27" t="n">
        <v>11</v>
      </c>
      <c r="W352" s="27" t="s">
        <v>83</v>
      </c>
      <c r="X352" s="27" t="s">
        <v>456</v>
      </c>
      <c r="Y352" s="28"/>
      <c r="Z352" s="27" t="s">
        <v>1485</v>
      </c>
      <c r="AA352" s="27" t="s">
        <v>1486</v>
      </c>
      <c r="AB352" s="28"/>
      <c r="AC352" s="27" t="n">
        <v>219</v>
      </c>
      <c r="AD352" s="27" t="n">
        <v>1795</v>
      </c>
      <c r="AE352" s="27" t="s">
        <v>1330</v>
      </c>
      <c r="AF352" s="28"/>
      <c r="AG352" s="28"/>
      <c r="AH352" s="28"/>
      <c r="AI352" s="28"/>
      <c r="AJ352" s="28" t="n">
        <v>0</v>
      </c>
      <c r="AK352" s="28" t="s">
        <v>435</v>
      </c>
      <c r="AL352" s="28"/>
      <c r="AM352" s="28"/>
      <c r="AN352" s="27" t="s">
        <v>502</v>
      </c>
      <c r="AO352" s="28"/>
      <c r="AP352" s="54"/>
      <c r="AQ352" s="28" t="s">
        <v>1487</v>
      </c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</row>
    <row r="353" customFormat="false" ht="13.8" hidden="false" customHeight="false" outlineLevel="0" collapsed="false">
      <c r="A353" s="27" t="n">
        <v>20085353</v>
      </c>
      <c r="B353" s="38"/>
      <c r="C353" s="38" t="n">
        <v>1</v>
      </c>
      <c r="D353" s="28"/>
      <c r="E353" s="28"/>
      <c r="F353" s="28"/>
      <c r="G353" s="28" t="s">
        <v>78</v>
      </c>
      <c r="H353" s="28"/>
      <c r="I353" s="28"/>
      <c r="J353" s="28"/>
      <c r="K353" s="27"/>
      <c r="L353" s="27" t="s">
        <v>404</v>
      </c>
      <c r="M353" s="27" t="s">
        <v>405</v>
      </c>
      <c r="N353" s="27"/>
      <c r="O353" s="27" t="s">
        <v>81</v>
      </c>
      <c r="P353" s="57" t="n">
        <v>39596</v>
      </c>
      <c r="Q353" s="28"/>
      <c r="R353" s="31" t="n">
        <f aca="false">YEAR(P353)</f>
        <v>2008</v>
      </c>
      <c r="S353" s="31" t="n">
        <f aca="false">MONTH(P353)</f>
        <v>5</v>
      </c>
      <c r="T353" s="31" t="n">
        <f aca="false">DAY(P353)</f>
        <v>28</v>
      </c>
      <c r="U353" s="27" t="s">
        <v>82</v>
      </c>
      <c r="V353" s="27" t="n">
        <v>14</v>
      </c>
      <c r="W353" s="27" t="s">
        <v>83</v>
      </c>
      <c r="X353" s="27" t="s">
        <v>1135</v>
      </c>
      <c r="Y353" s="28"/>
      <c r="Z353" s="27" t="s">
        <v>1488</v>
      </c>
      <c r="AA353" s="27" t="s">
        <v>1489</v>
      </c>
      <c r="AB353" s="28"/>
      <c r="AC353" s="27" t="n">
        <v>73</v>
      </c>
      <c r="AD353" s="27" t="n">
        <v>1564</v>
      </c>
      <c r="AE353" s="27" t="s">
        <v>1350</v>
      </c>
      <c r="AF353" s="28"/>
      <c r="AG353" s="28"/>
      <c r="AH353" s="28"/>
      <c r="AI353" s="28"/>
      <c r="AJ353" s="28" t="n">
        <v>0</v>
      </c>
      <c r="AK353" s="28" t="s">
        <v>435</v>
      </c>
      <c r="AL353" s="28"/>
      <c r="AM353" s="28"/>
      <c r="AN353" s="27" t="s">
        <v>502</v>
      </c>
      <c r="AO353" s="28"/>
      <c r="AP353" s="54"/>
      <c r="AQ353" s="28" t="s">
        <v>1490</v>
      </c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</row>
    <row r="354" customFormat="false" ht="13.8" hidden="false" customHeight="false" outlineLevel="0" collapsed="false">
      <c r="A354" s="27" t="n">
        <v>20095321</v>
      </c>
      <c r="B354" s="38"/>
      <c r="C354" s="38" t="n">
        <v>1</v>
      </c>
      <c r="D354" s="28"/>
      <c r="E354" s="28"/>
      <c r="F354" s="28"/>
      <c r="G354" s="28" t="s">
        <v>78</v>
      </c>
      <c r="H354" s="28"/>
      <c r="I354" s="28"/>
      <c r="J354" s="28"/>
      <c r="K354" s="27"/>
      <c r="L354" s="27" t="s">
        <v>404</v>
      </c>
      <c r="M354" s="27" t="s">
        <v>405</v>
      </c>
      <c r="N354" s="27"/>
      <c r="O354" s="27" t="s">
        <v>81</v>
      </c>
      <c r="P354" s="57" t="n">
        <v>39940</v>
      </c>
      <c r="Q354" s="28"/>
      <c r="R354" s="31" t="n">
        <f aca="false">YEAR(P354)</f>
        <v>2009</v>
      </c>
      <c r="S354" s="31" t="n">
        <f aca="false">MONTH(P354)</f>
        <v>5</v>
      </c>
      <c r="T354" s="31" t="n">
        <f aca="false">DAY(P354)</f>
        <v>7</v>
      </c>
      <c r="U354" s="27" t="s">
        <v>82</v>
      </c>
      <c r="V354" s="27" t="s">
        <v>406</v>
      </c>
      <c r="W354" s="27" t="s">
        <v>83</v>
      </c>
      <c r="X354" s="27" t="s">
        <v>1427</v>
      </c>
      <c r="Y354" s="28"/>
      <c r="Z354" s="27" t="s">
        <v>1491</v>
      </c>
      <c r="AA354" s="27" t="s">
        <v>1492</v>
      </c>
      <c r="AB354" s="28"/>
      <c r="AC354" s="27" t="n">
        <v>81</v>
      </c>
      <c r="AD354" s="27" t="n">
        <v>1463</v>
      </c>
      <c r="AE354" s="27" t="s">
        <v>1350</v>
      </c>
      <c r="AF354" s="28"/>
      <c r="AG354" s="28"/>
      <c r="AH354" s="28"/>
      <c r="AI354" s="28"/>
      <c r="AJ354" s="28" t="n">
        <v>0</v>
      </c>
      <c r="AK354" s="27" t="s">
        <v>435</v>
      </c>
      <c r="AL354" s="28"/>
      <c r="AM354" s="28"/>
      <c r="AN354" s="27" t="s">
        <v>502</v>
      </c>
      <c r="AO354" s="28"/>
      <c r="AP354" s="54"/>
      <c r="AQ354" s="28" t="s">
        <v>1493</v>
      </c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</row>
    <row r="355" customFormat="false" ht="13.8" hidden="false" customHeight="false" outlineLevel="0" collapsed="false">
      <c r="A355" s="27" t="n">
        <v>20125702</v>
      </c>
      <c r="B355" s="38"/>
      <c r="C355" s="38" t="n">
        <v>1</v>
      </c>
      <c r="D355" s="28"/>
      <c r="E355" s="28"/>
      <c r="F355" s="28"/>
      <c r="G355" s="28" t="s">
        <v>78</v>
      </c>
      <c r="H355" s="28"/>
      <c r="I355" s="28"/>
      <c r="J355" s="28"/>
      <c r="K355" s="27"/>
      <c r="L355" s="27" t="s">
        <v>404</v>
      </c>
      <c r="M355" s="27" t="s">
        <v>405</v>
      </c>
      <c r="N355" s="27"/>
      <c r="O355" s="27" t="s">
        <v>81</v>
      </c>
      <c r="P355" s="57" t="n">
        <v>41100</v>
      </c>
      <c r="Q355" s="28"/>
      <c r="R355" s="31" t="n">
        <f aca="false">YEAR(P355)</f>
        <v>2012</v>
      </c>
      <c r="S355" s="31" t="n">
        <f aca="false">MONTH(P355)</f>
        <v>7</v>
      </c>
      <c r="T355" s="31" t="n">
        <f aca="false">DAY(P355)</f>
        <v>10</v>
      </c>
      <c r="U355" s="27" t="s">
        <v>236</v>
      </c>
      <c r="V355" s="27"/>
      <c r="W355" s="27" t="s">
        <v>83</v>
      </c>
      <c r="X355" s="27" t="s">
        <v>482</v>
      </c>
      <c r="Y355" s="28"/>
      <c r="Z355" s="27" t="s">
        <v>1494</v>
      </c>
      <c r="AA355" s="27" t="s">
        <v>1495</v>
      </c>
      <c r="AB355" s="28"/>
      <c r="AC355" s="27" t="n">
        <v>93</v>
      </c>
      <c r="AD355" s="27" t="n">
        <v>1404</v>
      </c>
      <c r="AE355" s="27" t="s">
        <v>1330</v>
      </c>
      <c r="AF355" s="28"/>
      <c r="AG355" s="28"/>
      <c r="AH355" s="28"/>
      <c r="AI355" s="28"/>
      <c r="AJ355" s="28" t="n">
        <v>0</v>
      </c>
      <c r="AK355" s="28" t="s">
        <v>435</v>
      </c>
      <c r="AL355" s="28"/>
      <c r="AM355" s="28"/>
      <c r="AN355" s="27" t="s">
        <v>1338</v>
      </c>
      <c r="AO355" s="28"/>
      <c r="AP355" s="54"/>
      <c r="AQ355" s="28" t="s">
        <v>1496</v>
      </c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</row>
    <row r="356" customFormat="false" ht="13.8" hidden="false" customHeight="false" outlineLevel="0" collapsed="false">
      <c r="A356" s="27" t="n">
        <v>20135024</v>
      </c>
      <c r="B356" s="38"/>
      <c r="C356" s="38" t="n">
        <v>1</v>
      </c>
      <c r="D356" s="28"/>
      <c r="E356" s="28"/>
      <c r="F356" s="28"/>
      <c r="G356" s="28" t="s">
        <v>78</v>
      </c>
      <c r="H356" s="28"/>
      <c r="I356" s="28"/>
      <c r="J356" s="28"/>
      <c r="K356" s="27"/>
      <c r="L356" s="27" t="s">
        <v>404</v>
      </c>
      <c r="M356" s="27" t="s">
        <v>405</v>
      </c>
      <c r="N356" s="27"/>
      <c r="O356" s="27" t="s">
        <v>81</v>
      </c>
      <c r="P356" s="57" t="n">
        <v>41209</v>
      </c>
      <c r="Q356" s="28"/>
      <c r="R356" s="31" t="n">
        <f aca="false">YEAR(P356)</f>
        <v>2012</v>
      </c>
      <c r="S356" s="31" t="n">
        <f aca="false">MONTH(P356)</f>
        <v>10</v>
      </c>
      <c r="T356" s="31" t="n">
        <f aca="false">DAY(P356)</f>
        <v>27</v>
      </c>
      <c r="U356" s="27" t="s">
        <v>236</v>
      </c>
      <c r="V356" s="27"/>
      <c r="W356" s="27" t="s">
        <v>83</v>
      </c>
      <c r="X356" s="27" t="s">
        <v>422</v>
      </c>
      <c r="Y356" s="28"/>
      <c r="Z356" s="27" t="s">
        <v>1497</v>
      </c>
      <c r="AA356" s="27" t="s">
        <v>1498</v>
      </c>
      <c r="AB356" s="28"/>
      <c r="AC356" s="27" t="n">
        <v>179</v>
      </c>
      <c r="AD356" s="27" t="n">
        <v>1759</v>
      </c>
      <c r="AE356" s="27" t="s">
        <v>1330</v>
      </c>
      <c r="AF356" s="28"/>
      <c r="AG356" s="28"/>
      <c r="AH356" s="28"/>
      <c r="AI356" s="28"/>
      <c r="AJ356" s="28" t="n">
        <v>0</v>
      </c>
      <c r="AK356" s="28" t="s">
        <v>435</v>
      </c>
      <c r="AL356" s="28"/>
      <c r="AM356" s="28"/>
      <c r="AN356" s="27" t="s">
        <v>1338</v>
      </c>
      <c r="AO356" s="28"/>
      <c r="AP356" s="54"/>
      <c r="AQ356" s="28" t="s">
        <v>1499</v>
      </c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</row>
    <row r="357" customFormat="false" ht="13.8" hidden="false" customHeight="false" outlineLevel="0" collapsed="false">
      <c r="A357" s="27" t="n">
        <v>945118</v>
      </c>
      <c r="B357" s="27"/>
      <c r="C357" s="27" t="n">
        <v>0</v>
      </c>
      <c r="D357" s="28"/>
      <c r="E357" s="28"/>
      <c r="F357" s="28"/>
      <c r="G357" s="28" t="s">
        <v>90</v>
      </c>
      <c r="H357" s="28"/>
      <c r="I357" s="28"/>
      <c r="J357" s="28"/>
      <c r="K357" s="28"/>
      <c r="L357" s="27" t="s">
        <v>404</v>
      </c>
      <c r="M357" s="27" t="s">
        <v>405</v>
      </c>
      <c r="N357" s="27"/>
      <c r="O357" s="27" t="s">
        <v>81</v>
      </c>
      <c r="P357" s="34" t="n">
        <v>34462</v>
      </c>
      <c r="Q357" s="28"/>
      <c r="R357" s="31" t="n">
        <f aca="false">YEAR(P357)</f>
        <v>1994</v>
      </c>
      <c r="S357" s="31" t="n">
        <f aca="false">MONTH(P357)</f>
        <v>5</v>
      </c>
      <c r="T357" s="31" t="n">
        <f aca="false">DAY(P357)</f>
        <v>8</v>
      </c>
      <c r="U357" s="28" t="s">
        <v>82</v>
      </c>
      <c r="V357" s="28"/>
      <c r="W357" s="28"/>
      <c r="X357" s="28"/>
      <c r="Y357" s="28"/>
      <c r="Z357" s="28"/>
      <c r="AA357" s="28"/>
      <c r="AB357" s="28"/>
      <c r="AC357" s="28"/>
      <c r="AD357" s="28"/>
      <c r="AE357" s="58" t="s">
        <v>1359</v>
      </c>
      <c r="AF357" s="28"/>
      <c r="AG357" s="28"/>
      <c r="AH357" s="28"/>
      <c r="AI357" s="28"/>
      <c r="AJ357" s="28" t="n">
        <v>0</v>
      </c>
      <c r="AK357" s="27" t="s">
        <v>435</v>
      </c>
      <c r="AL357" s="28"/>
      <c r="AM357" s="28"/>
      <c r="AN357" s="27" t="s">
        <v>1338</v>
      </c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</row>
    <row r="358" customFormat="false" ht="13.8" hidden="false" customHeight="false" outlineLevel="0" collapsed="false">
      <c r="A358" s="27" t="n">
        <v>945168</v>
      </c>
      <c r="B358" s="27"/>
      <c r="C358" s="27" t="n">
        <v>0</v>
      </c>
      <c r="D358" s="28"/>
      <c r="E358" s="28"/>
      <c r="F358" s="28"/>
      <c r="G358" s="28" t="s">
        <v>90</v>
      </c>
      <c r="H358" s="28"/>
      <c r="I358" s="28"/>
      <c r="J358" s="28"/>
      <c r="K358" s="28"/>
      <c r="L358" s="27" t="s">
        <v>404</v>
      </c>
      <c r="M358" s="27" t="s">
        <v>405</v>
      </c>
      <c r="N358" s="27"/>
      <c r="O358" s="27" t="s">
        <v>81</v>
      </c>
      <c r="P358" s="34" t="n">
        <v>34587</v>
      </c>
      <c r="Q358" s="28"/>
      <c r="R358" s="31" t="n">
        <f aca="false">YEAR(P358)</f>
        <v>1994</v>
      </c>
      <c r="S358" s="31" t="n">
        <f aca="false">MONTH(P358)</f>
        <v>9</v>
      </c>
      <c r="T358" s="31" t="n">
        <f aca="false">DAY(P358)</f>
        <v>10</v>
      </c>
      <c r="U358" s="28" t="s">
        <v>82</v>
      </c>
      <c r="V358" s="28"/>
      <c r="W358" s="28"/>
      <c r="X358" s="28"/>
      <c r="Y358" s="28"/>
      <c r="Z358" s="28"/>
      <c r="AA358" s="28"/>
      <c r="AB358" s="28"/>
      <c r="AC358" s="28"/>
      <c r="AD358" s="28"/>
      <c r="AE358" s="58" t="s">
        <v>1359</v>
      </c>
      <c r="AF358" s="28"/>
      <c r="AG358" s="28"/>
      <c r="AH358" s="28"/>
      <c r="AI358" s="28"/>
      <c r="AJ358" s="28" t="n">
        <v>0</v>
      </c>
      <c r="AK358" s="27" t="s">
        <v>435</v>
      </c>
      <c r="AL358" s="28"/>
      <c r="AM358" s="28"/>
      <c r="AN358" s="27" t="s">
        <v>1338</v>
      </c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</row>
    <row r="359" customFormat="false" ht="13.8" hidden="false" customHeight="false" outlineLevel="0" collapsed="false">
      <c r="A359" s="27" t="n">
        <v>995013</v>
      </c>
      <c r="B359" s="27"/>
      <c r="C359" s="27" t="n">
        <v>0</v>
      </c>
      <c r="D359" s="28"/>
      <c r="E359" s="28"/>
      <c r="F359" s="28"/>
      <c r="G359" s="28" t="s">
        <v>90</v>
      </c>
      <c r="H359" s="28"/>
      <c r="I359" s="28"/>
      <c r="J359" s="28"/>
      <c r="K359" s="27"/>
      <c r="L359" s="27" t="s">
        <v>404</v>
      </c>
      <c r="M359" s="27" t="s">
        <v>405</v>
      </c>
      <c r="N359" s="27"/>
      <c r="O359" s="27" t="s">
        <v>81</v>
      </c>
      <c r="P359" s="57" t="n">
        <v>35696</v>
      </c>
      <c r="Q359" s="28"/>
      <c r="R359" s="31" t="n">
        <f aca="false">YEAR(P359)</f>
        <v>1997</v>
      </c>
      <c r="S359" s="31" t="n">
        <f aca="false">MONTH(P359)</f>
        <v>9</v>
      </c>
      <c r="T359" s="31" t="n">
        <f aca="false">DAY(P359)</f>
        <v>23</v>
      </c>
      <c r="U359" s="27" t="s">
        <v>82</v>
      </c>
      <c r="V359" s="27" t="n">
        <v>17</v>
      </c>
      <c r="W359" s="27" t="s">
        <v>83</v>
      </c>
      <c r="X359" s="27" t="s">
        <v>422</v>
      </c>
      <c r="Y359" s="28"/>
      <c r="Z359" s="27" t="s">
        <v>1500</v>
      </c>
      <c r="AA359" s="27" t="s">
        <v>1501</v>
      </c>
      <c r="AB359" s="28"/>
      <c r="AC359" s="27" t="n">
        <v>185</v>
      </c>
      <c r="AD359" s="27"/>
      <c r="AE359" s="27" t="s">
        <v>1350</v>
      </c>
      <c r="AF359" s="28"/>
      <c r="AG359" s="28"/>
      <c r="AH359" s="28"/>
      <c r="AI359" s="28"/>
      <c r="AJ359" s="28" t="n">
        <v>0</v>
      </c>
      <c r="AK359" s="28" t="s">
        <v>435</v>
      </c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</row>
    <row r="360" customFormat="false" ht="13.8" hidden="false" customHeight="false" outlineLevel="0" collapsed="false">
      <c r="A360" s="27" t="n">
        <v>995014</v>
      </c>
      <c r="B360" s="27"/>
      <c r="C360" s="27" t="n">
        <v>0</v>
      </c>
      <c r="D360" s="28"/>
      <c r="E360" s="28"/>
      <c r="F360" s="28"/>
      <c r="G360" s="28" t="s">
        <v>90</v>
      </c>
      <c r="H360" s="28"/>
      <c r="I360" s="28"/>
      <c r="J360" s="28"/>
      <c r="K360" s="27"/>
      <c r="L360" s="27" t="s">
        <v>404</v>
      </c>
      <c r="M360" s="27" t="s">
        <v>405</v>
      </c>
      <c r="N360" s="27"/>
      <c r="O360" s="27" t="s">
        <v>81</v>
      </c>
      <c r="P360" s="57" t="n">
        <v>35724</v>
      </c>
      <c r="Q360" s="28"/>
      <c r="R360" s="31" t="n">
        <f aca="false">YEAR(P360)</f>
        <v>1997</v>
      </c>
      <c r="S360" s="31" t="n">
        <f aca="false">MONTH(P360)</f>
        <v>10</v>
      </c>
      <c r="T360" s="31" t="n">
        <f aca="false">DAY(P360)</f>
        <v>21</v>
      </c>
      <c r="U360" s="27" t="s">
        <v>236</v>
      </c>
      <c r="V360" s="27" t="n">
        <v>2</v>
      </c>
      <c r="W360" s="27" t="s">
        <v>83</v>
      </c>
      <c r="X360" s="27" t="s">
        <v>1276</v>
      </c>
      <c r="Y360" s="28"/>
      <c r="Z360" s="27" t="s">
        <v>1502</v>
      </c>
      <c r="AA360" s="27" t="s">
        <v>1503</v>
      </c>
      <c r="AB360" s="28"/>
      <c r="AC360" s="27"/>
      <c r="AD360" s="27"/>
      <c r="AE360" s="27" t="s">
        <v>1350</v>
      </c>
      <c r="AF360" s="28"/>
      <c r="AG360" s="28"/>
      <c r="AH360" s="28"/>
      <c r="AI360" s="28"/>
      <c r="AJ360" s="28" t="n">
        <v>0</v>
      </c>
      <c r="AK360" s="28" t="s">
        <v>435</v>
      </c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</row>
    <row r="361" customFormat="false" ht="13.8" hidden="false" customHeight="false" outlineLevel="0" collapsed="false">
      <c r="A361" s="27" t="n">
        <v>995165</v>
      </c>
      <c r="B361" s="27"/>
      <c r="C361" s="27" t="n">
        <v>0</v>
      </c>
      <c r="D361" s="28"/>
      <c r="E361" s="28"/>
      <c r="F361" s="28"/>
      <c r="G361" s="28" t="s">
        <v>90</v>
      </c>
      <c r="H361" s="28"/>
      <c r="I361" s="28"/>
      <c r="J361" s="28"/>
      <c r="K361" s="27"/>
      <c r="L361" s="27" t="s">
        <v>404</v>
      </c>
      <c r="M361" s="27" t="s">
        <v>405</v>
      </c>
      <c r="N361" s="27"/>
      <c r="O361" s="27" t="s">
        <v>81</v>
      </c>
      <c r="P361" s="57" t="n">
        <v>36322</v>
      </c>
      <c r="Q361" s="28"/>
      <c r="R361" s="31" t="n">
        <f aca="false">YEAR(P361)</f>
        <v>1999</v>
      </c>
      <c r="S361" s="31" t="n">
        <f aca="false">MONTH(P361)</f>
        <v>6</v>
      </c>
      <c r="T361" s="31" t="n">
        <f aca="false">DAY(P361)</f>
        <v>11</v>
      </c>
      <c r="U361" s="27" t="s">
        <v>236</v>
      </c>
      <c r="V361" s="27" t="s">
        <v>438</v>
      </c>
      <c r="W361" s="27" t="s">
        <v>83</v>
      </c>
      <c r="X361" s="27" t="s">
        <v>456</v>
      </c>
      <c r="Y361" s="28"/>
      <c r="Z361" s="27" t="s">
        <v>1470</v>
      </c>
      <c r="AA361" s="27" t="s">
        <v>1504</v>
      </c>
      <c r="AB361" s="28"/>
      <c r="AC361" s="27" t="s">
        <v>1505</v>
      </c>
      <c r="AD361" s="27"/>
      <c r="AE361" s="27" t="s">
        <v>1350</v>
      </c>
      <c r="AF361" s="28"/>
      <c r="AG361" s="28"/>
      <c r="AH361" s="28"/>
      <c r="AI361" s="28"/>
      <c r="AJ361" s="28" t="n">
        <v>0</v>
      </c>
      <c r="AK361" s="28" t="s">
        <v>435</v>
      </c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</row>
    <row r="362" customFormat="false" ht="13.8" hidden="false" customHeight="false" outlineLevel="0" collapsed="false">
      <c r="A362" s="27" t="n">
        <v>995166</v>
      </c>
      <c r="B362" s="27"/>
      <c r="C362" s="27" t="n">
        <v>0</v>
      </c>
      <c r="D362" s="28"/>
      <c r="E362" s="28"/>
      <c r="F362" s="28"/>
      <c r="G362" s="28" t="s">
        <v>90</v>
      </c>
      <c r="H362" s="28"/>
      <c r="I362" s="28"/>
      <c r="J362" s="28"/>
      <c r="K362" s="27"/>
      <c r="L362" s="27" t="s">
        <v>404</v>
      </c>
      <c r="M362" s="27" t="s">
        <v>405</v>
      </c>
      <c r="N362" s="27"/>
      <c r="O362" s="27" t="s">
        <v>81</v>
      </c>
      <c r="P362" s="57" t="n">
        <v>36322</v>
      </c>
      <c r="Q362" s="28"/>
      <c r="R362" s="31" t="n">
        <f aca="false">YEAR(P362)</f>
        <v>1999</v>
      </c>
      <c r="S362" s="31" t="n">
        <f aca="false">MONTH(P362)</f>
        <v>6</v>
      </c>
      <c r="T362" s="31" t="n">
        <f aca="false">DAY(P362)</f>
        <v>11</v>
      </c>
      <c r="U362" s="27" t="s">
        <v>236</v>
      </c>
      <c r="V362" s="27" t="s">
        <v>438</v>
      </c>
      <c r="W362" s="27" t="s">
        <v>83</v>
      </c>
      <c r="X362" s="27" t="s">
        <v>456</v>
      </c>
      <c r="Y362" s="28"/>
      <c r="Z362" s="27" t="s">
        <v>1470</v>
      </c>
      <c r="AA362" s="27" t="s">
        <v>1504</v>
      </c>
      <c r="AB362" s="28"/>
      <c r="AC362" s="27" t="s">
        <v>1506</v>
      </c>
      <c r="AD362" s="27"/>
      <c r="AE362" s="27" t="s">
        <v>1350</v>
      </c>
      <c r="AF362" s="28"/>
      <c r="AG362" s="28"/>
      <c r="AH362" s="28"/>
      <c r="AI362" s="28"/>
      <c r="AJ362" s="28" t="n">
        <v>0</v>
      </c>
      <c r="AK362" s="28" t="s">
        <v>435</v>
      </c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</row>
    <row r="363" customFormat="false" ht="13.8" hidden="false" customHeight="false" outlineLevel="0" collapsed="false">
      <c r="A363" s="27" t="n">
        <v>20005331</v>
      </c>
      <c r="B363" s="27"/>
      <c r="C363" s="27" t="n">
        <v>0</v>
      </c>
      <c r="D363" s="28"/>
      <c r="E363" s="28"/>
      <c r="F363" s="28"/>
      <c r="G363" s="28" t="s">
        <v>90</v>
      </c>
      <c r="H363" s="28"/>
      <c r="I363" s="28"/>
      <c r="J363" s="28"/>
      <c r="K363" s="27"/>
      <c r="L363" s="27" t="s">
        <v>404</v>
      </c>
      <c r="M363" s="27" t="s">
        <v>405</v>
      </c>
      <c r="N363" s="27"/>
      <c r="O363" s="27" t="s">
        <v>81</v>
      </c>
      <c r="P363" s="57" t="n">
        <v>36794</v>
      </c>
      <c r="Q363" s="28"/>
      <c r="R363" s="31" t="n">
        <f aca="false">YEAR(P363)</f>
        <v>2000</v>
      </c>
      <c r="S363" s="31" t="n">
        <f aca="false">MONTH(P363)</f>
        <v>9</v>
      </c>
      <c r="T363" s="31" t="n">
        <f aca="false">DAY(P363)</f>
        <v>25</v>
      </c>
      <c r="U363" s="27" t="s">
        <v>82</v>
      </c>
      <c r="V363" s="27" t="n">
        <v>11</v>
      </c>
      <c r="W363" s="27" t="s">
        <v>83</v>
      </c>
      <c r="X363" s="27" t="s">
        <v>965</v>
      </c>
      <c r="Y363" s="28"/>
      <c r="Z363" s="27" t="s">
        <v>1507</v>
      </c>
      <c r="AA363" s="27" t="s">
        <v>1508</v>
      </c>
      <c r="AB363" s="28"/>
      <c r="AC363" s="27" t="n">
        <v>102</v>
      </c>
      <c r="AD363" s="27"/>
      <c r="AE363" s="27" t="s">
        <v>1350</v>
      </c>
      <c r="AF363" s="28"/>
      <c r="AG363" s="28"/>
      <c r="AH363" s="28"/>
      <c r="AI363" s="28"/>
      <c r="AJ363" s="28" t="n">
        <v>0</v>
      </c>
      <c r="AK363" s="28" t="s">
        <v>435</v>
      </c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</row>
    <row r="364" customFormat="false" ht="13.8" hidden="false" customHeight="false" outlineLevel="0" collapsed="false">
      <c r="A364" s="27" t="n">
        <v>20005332</v>
      </c>
      <c r="B364" s="27"/>
      <c r="C364" s="27" t="n">
        <v>0</v>
      </c>
      <c r="D364" s="28"/>
      <c r="E364" s="28"/>
      <c r="F364" s="28"/>
      <c r="G364" s="28" t="s">
        <v>90</v>
      </c>
      <c r="H364" s="28"/>
      <c r="I364" s="28"/>
      <c r="J364" s="28"/>
      <c r="K364" s="27"/>
      <c r="L364" s="27" t="s">
        <v>404</v>
      </c>
      <c r="M364" s="27" t="s">
        <v>405</v>
      </c>
      <c r="N364" s="27"/>
      <c r="O364" s="27" t="s">
        <v>81</v>
      </c>
      <c r="P364" s="57" t="n">
        <v>36814</v>
      </c>
      <c r="Q364" s="28"/>
      <c r="R364" s="31" t="n">
        <f aca="false">YEAR(P364)</f>
        <v>2000</v>
      </c>
      <c r="S364" s="31" t="n">
        <f aca="false">MONTH(P364)</f>
        <v>10</v>
      </c>
      <c r="T364" s="31" t="n">
        <f aca="false">DAY(P364)</f>
        <v>15</v>
      </c>
      <c r="U364" s="27" t="s">
        <v>82</v>
      </c>
      <c r="V364" s="27" t="n">
        <v>6</v>
      </c>
      <c r="W364" s="27" t="s">
        <v>83</v>
      </c>
      <c r="X364" s="27" t="s">
        <v>659</v>
      </c>
      <c r="Y364" s="28"/>
      <c r="Z364" s="27" t="s">
        <v>1509</v>
      </c>
      <c r="AA364" s="27" t="s">
        <v>1510</v>
      </c>
      <c r="AB364" s="28"/>
      <c r="AC364" s="27" t="n">
        <v>128</v>
      </c>
      <c r="AD364" s="27" t="n">
        <v>1550</v>
      </c>
      <c r="AE364" s="27" t="s">
        <v>1350</v>
      </c>
      <c r="AF364" s="28"/>
      <c r="AG364" s="28"/>
      <c r="AH364" s="28"/>
      <c r="AI364" s="28"/>
      <c r="AJ364" s="28" t="n">
        <v>0</v>
      </c>
      <c r="AK364" s="28" t="s">
        <v>435</v>
      </c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</row>
    <row r="365" customFormat="false" ht="13.8" hidden="false" customHeight="false" outlineLevel="0" collapsed="false">
      <c r="A365" s="27" t="n">
        <v>20005347</v>
      </c>
      <c r="B365" s="27"/>
      <c r="C365" s="27" t="n">
        <v>0</v>
      </c>
      <c r="D365" s="28"/>
      <c r="E365" s="28"/>
      <c r="F365" s="28"/>
      <c r="G365" s="28" t="s">
        <v>90</v>
      </c>
      <c r="H365" s="28"/>
      <c r="I365" s="28"/>
      <c r="J365" s="28"/>
      <c r="K365" s="27"/>
      <c r="L365" s="27" t="s">
        <v>404</v>
      </c>
      <c r="M365" s="27" t="s">
        <v>405</v>
      </c>
      <c r="N365" s="27"/>
      <c r="O365" s="27" t="s">
        <v>81</v>
      </c>
      <c r="P365" s="57" t="n">
        <v>36806</v>
      </c>
      <c r="Q365" s="28"/>
      <c r="R365" s="31" t="n">
        <f aca="false">YEAR(P365)</f>
        <v>2000</v>
      </c>
      <c r="S365" s="31" t="n">
        <f aca="false">MONTH(P365)</f>
        <v>10</v>
      </c>
      <c r="T365" s="31" t="n">
        <f aca="false">DAY(P365)</f>
        <v>7</v>
      </c>
      <c r="U365" s="27" t="s">
        <v>82</v>
      </c>
      <c r="V365" s="27" t="n">
        <v>4</v>
      </c>
      <c r="W365" s="27" t="s">
        <v>83</v>
      </c>
      <c r="X365" s="27" t="s">
        <v>482</v>
      </c>
      <c r="Y365" s="28"/>
      <c r="Z365" s="27" t="s">
        <v>1511</v>
      </c>
      <c r="AA365" s="27" t="s">
        <v>1512</v>
      </c>
      <c r="AB365" s="28"/>
      <c r="AC365" s="27"/>
      <c r="AD365" s="27"/>
      <c r="AE365" s="27" t="s">
        <v>1350</v>
      </c>
      <c r="AF365" s="28"/>
      <c r="AG365" s="28"/>
      <c r="AH365" s="28"/>
      <c r="AI365" s="28"/>
      <c r="AJ365" s="28" t="n">
        <v>0</v>
      </c>
      <c r="AK365" s="28" t="s">
        <v>435</v>
      </c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</row>
    <row r="366" customFormat="false" ht="13.8" hidden="false" customHeight="false" outlineLevel="0" collapsed="false">
      <c r="A366" s="27" t="n">
        <v>20015114</v>
      </c>
      <c r="B366" s="27"/>
      <c r="C366" s="27" t="n">
        <v>0</v>
      </c>
      <c r="D366" s="28"/>
      <c r="E366" s="28"/>
      <c r="F366" s="28"/>
      <c r="G366" s="28" t="s">
        <v>90</v>
      </c>
      <c r="H366" s="28"/>
      <c r="I366" s="28"/>
      <c r="J366" s="28"/>
      <c r="K366" s="27"/>
      <c r="L366" s="27" t="s">
        <v>404</v>
      </c>
      <c r="M366" s="27" t="s">
        <v>405</v>
      </c>
      <c r="N366" s="27"/>
      <c r="O366" s="27" t="s">
        <v>81</v>
      </c>
      <c r="P366" s="57" t="n">
        <v>36442</v>
      </c>
      <c r="Q366" s="28"/>
      <c r="R366" s="31" t="n">
        <f aca="false">YEAR(P366)</f>
        <v>1999</v>
      </c>
      <c r="S366" s="31" t="n">
        <f aca="false">MONTH(P366)</f>
        <v>10</v>
      </c>
      <c r="T366" s="31" t="n">
        <f aca="false">DAY(P366)</f>
        <v>9</v>
      </c>
      <c r="U366" s="27" t="s">
        <v>236</v>
      </c>
      <c r="V366" s="27"/>
      <c r="W366" s="27" t="s">
        <v>83</v>
      </c>
      <c r="X366" s="27" t="s">
        <v>422</v>
      </c>
      <c r="Y366" s="28"/>
      <c r="Z366" s="27" t="s">
        <v>1513</v>
      </c>
      <c r="AA366" s="27" t="s">
        <v>1514</v>
      </c>
      <c r="AB366" s="28"/>
      <c r="AC366" s="27"/>
      <c r="AD366" s="27"/>
      <c r="AE366" s="27" t="s">
        <v>1330</v>
      </c>
      <c r="AF366" s="28"/>
      <c r="AG366" s="28"/>
      <c r="AH366" s="28"/>
      <c r="AI366" s="28"/>
      <c r="AJ366" s="28" t="n">
        <v>0</v>
      </c>
      <c r="AK366" s="28" t="s">
        <v>435</v>
      </c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</row>
    <row r="367" customFormat="false" ht="13.8" hidden="false" customHeight="false" outlineLevel="0" collapsed="false">
      <c r="A367" s="27" t="n">
        <v>20015115</v>
      </c>
      <c r="B367" s="27"/>
      <c r="C367" s="27" t="n">
        <v>0</v>
      </c>
      <c r="D367" s="28"/>
      <c r="E367" s="28"/>
      <c r="F367" s="28"/>
      <c r="G367" s="28" t="s">
        <v>90</v>
      </c>
      <c r="H367" s="28"/>
      <c r="I367" s="28"/>
      <c r="J367" s="28"/>
      <c r="K367" s="27"/>
      <c r="L367" s="27" t="s">
        <v>404</v>
      </c>
      <c r="M367" s="27" t="s">
        <v>405</v>
      </c>
      <c r="N367" s="27"/>
      <c r="O367" s="27" t="s">
        <v>81</v>
      </c>
      <c r="P367" s="57" t="n">
        <v>36416</v>
      </c>
      <c r="Q367" s="28"/>
      <c r="R367" s="31" t="n">
        <f aca="false">YEAR(P367)</f>
        <v>1999</v>
      </c>
      <c r="S367" s="31" t="n">
        <f aca="false">MONTH(P367)</f>
        <v>9</v>
      </c>
      <c r="T367" s="31" t="n">
        <f aca="false">DAY(P367)</f>
        <v>13</v>
      </c>
      <c r="U367" s="27" t="s">
        <v>236</v>
      </c>
      <c r="V367" s="27" t="n">
        <v>9</v>
      </c>
      <c r="W367" s="27" t="s">
        <v>83</v>
      </c>
      <c r="X367" s="27" t="s">
        <v>422</v>
      </c>
      <c r="Y367" s="28"/>
      <c r="Z367" s="27" t="s">
        <v>1515</v>
      </c>
      <c r="AA367" s="27" t="s">
        <v>1516</v>
      </c>
      <c r="AB367" s="28"/>
      <c r="AC367" s="27" t="n">
        <v>117</v>
      </c>
      <c r="AD367" s="27"/>
      <c r="AE367" s="27" t="s">
        <v>1350</v>
      </c>
      <c r="AF367" s="28"/>
      <c r="AG367" s="28"/>
      <c r="AH367" s="28"/>
      <c r="AI367" s="28"/>
      <c r="AJ367" s="28" t="n">
        <v>0</v>
      </c>
      <c r="AK367" s="28" t="s">
        <v>435</v>
      </c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</row>
    <row r="368" customFormat="false" ht="13.8" hidden="false" customHeight="false" outlineLevel="0" collapsed="false">
      <c r="A368" s="27" t="n">
        <v>20015132</v>
      </c>
      <c r="B368" s="27"/>
      <c r="C368" s="27" t="n">
        <v>0</v>
      </c>
      <c r="D368" s="28"/>
      <c r="E368" s="28"/>
      <c r="F368" s="28"/>
      <c r="G368" s="28" t="s">
        <v>90</v>
      </c>
      <c r="H368" s="28"/>
      <c r="I368" s="28"/>
      <c r="J368" s="28"/>
      <c r="K368" s="27"/>
      <c r="L368" s="27" t="s">
        <v>404</v>
      </c>
      <c r="M368" s="27" t="s">
        <v>405</v>
      </c>
      <c r="N368" s="27"/>
      <c r="O368" s="27" t="s">
        <v>81</v>
      </c>
      <c r="P368" s="57" t="n">
        <v>36769</v>
      </c>
      <c r="Q368" s="28"/>
      <c r="R368" s="31" t="n">
        <f aca="false">YEAR(P368)</f>
        <v>2000</v>
      </c>
      <c r="S368" s="31" t="n">
        <f aca="false">MONTH(P368)</f>
        <v>8</v>
      </c>
      <c r="T368" s="31" t="n">
        <f aca="false">DAY(P368)</f>
        <v>31</v>
      </c>
      <c r="U368" s="27"/>
      <c r="V368" s="27"/>
      <c r="W368" s="27" t="s">
        <v>83</v>
      </c>
      <c r="X368" s="27" t="s">
        <v>456</v>
      </c>
      <c r="Y368" s="28"/>
      <c r="Z368" s="27" t="s">
        <v>1517</v>
      </c>
      <c r="AA368" s="27" t="s">
        <v>1518</v>
      </c>
      <c r="AB368" s="28"/>
      <c r="AC368" s="27" t="n">
        <v>20</v>
      </c>
      <c r="AD368" s="27"/>
      <c r="AE368" s="27" t="s">
        <v>1350</v>
      </c>
      <c r="AF368" s="28"/>
      <c r="AG368" s="28"/>
      <c r="AH368" s="28"/>
      <c r="AI368" s="28"/>
      <c r="AJ368" s="28" t="n">
        <v>0</v>
      </c>
      <c r="AK368" s="28" t="s">
        <v>435</v>
      </c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</row>
    <row r="369" customFormat="false" ht="13.8" hidden="false" customHeight="false" outlineLevel="0" collapsed="false">
      <c r="A369" s="27" t="n">
        <v>20018275</v>
      </c>
      <c r="B369" s="27"/>
      <c r="C369" s="27" t="n">
        <v>0</v>
      </c>
      <c r="D369" s="28"/>
      <c r="E369" s="28"/>
      <c r="F369" s="28"/>
      <c r="G369" s="28" t="s">
        <v>90</v>
      </c>
      <c r="H369" s="28"/>
      <c r="I369" s="28"/>
      <c r="J369" s="28"/>
      <c r="K369" s="27"/>
      <c r="L369" s="27" t="s">
        <v>404</v>
      </c>
      <c r="M369" s="27" t="s">
        <v>405</v>
      </c>
      <c r="N369" s="27"/>
      <c r="O369" s="27" t="s">
        <v>81</v>
      </c>
      <c r="P369" s="57" t="n">
        <v>36835</v>
      </c>
      <c r="Q369" s="28"/>
      <c r="R369" s="31" t="n">
        <f aca="false">YEAR(P369)</f>
        <v>2000</v>
      </c>
      <c r="S369" s="31" t="n">
        <f aca="false">MONTH(P369)</f>
        <v>11</v>
      </c>
      <c r="T369" s="31" t="n">
        <f aca="false">DAY(P369)</f>
        <v>5</v>
      </c>
      <c r="U369" s="27" t="s">
        <v>82</v>
      </c>
      <c r="V369" s="27" t="n">
        <v>6</v>
      </c>
      <c r="W369" s="27" t="s">
        <v>83</v>
      </c>
      <c r="X369" s="27" t="s">
        <v>456</v>
      </c>
      <c r="Y369" s="28"/>
      <c r="Z369" s="27" t="s">
        <v>1519</v>
      </c>
      <c r="AA369" s="27" t="s">
        <v>1520</v>
      </c>
      <c r="AB369" s="28"/>
      <c r="AC369" s="27"/>
      <c r="AD369" s="27"/>
      <c r="AE369" s="27" t="s">
        <v>1350</v>
      </c>
      <c r="AF369" s="28"/>
      <c r="AG369" s="28"/>
      <c r="AH369" s="28"/>
      <c r="AI369" s="28"/>
      <c r="AJ369" s="28" t="n">
        <v>0</v>
      </c>
      <c r="AK369" s="28" t="s">
        <v>435</v>
      </c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</row>
    <row r="370" customFormat="false" ht="13.8" hidden="false" customHeight="false" outlineLevel="0" collapsed="false">
      <c r="A370" s="27" t="n">
        <v>20018276</v>
      </c>
      <c r="B370" s="27"/>
      <c r="C370" s="27" t="n">
        <v>0</v>
      </c>
      <c r="D370" s="28"/>
      <c r="E370" s="28"/>
      <c r="F370" s="28"/>
      <c r="G370" s="28" t="s">
        <v>90</v>
      </c>
      <c r="H370" s="28"/>
      <c r="I370" s="28"/>
      <c r="J370" s="28"/>
      <c r="K370" s="27"/>
      <c r="L370" s="27" t="s">
        <v>404</v>
      </c>
      <c r="M370" s="27" t="s">
        <v>405</v>
      </c>
      <c r="N370" s="27"/>
      <c r="O370" s="27" t="s">
        <v>81</v>
      </c>
      <c r="P370" s="57" t="n">
        <v>36833</v>
      </c>
      <c r="Q370" s="28"/>
      <c r="R370" s="31" t="n">
        <f aca="false">YEAR(P370)</f>
        <v>2000</v>
      </c>
      <c r="S370" s="31" t="n">
        <f aca="false">MONTH(P370)</f>
        <v>11</v>
      </c>
      <c r="T370" s="31" t="n">
        <f aca="false">DAY(P370)</f>
        <v>3</v>
      </c>
      <c r="U370" s="27" t="s">
        <v>82</v>
      </c>
      <c r="V370" s="27" t="n">
        <v>6</v>
      </c>
      <c r="W370" s="27" t="s">
        <v>83</v>
      </c>
      <c r="X370" s="27" t="s">
        <v>659</v>
      </c>
      <c r="Y370" s="28"/>
      <c r="Z370" s="27" t="s">
        <v>1521</v>
      </c>
      <c r="AA370" s="27" t="s">
        <v>1522</v>
      </c>
      <c r="AB370" s="28"/>
      <c r="AC370" s="27"/>
      <c r="AD370" s="27"/>
      <c r="AE370" s="27" t="s">
        <v>1350</v>
      </c>
      <c r="AF370" s="28"/>
      <c r="AG370" s="28"/>
      <c r="AH370" s="28"/>
      <c r="AI370" s="28"/>
      <c r="AJ370" s="28" t="n">
        <v>0</v>
      </c>
      <c r="AK370" s="28" t="s">
        <v>435</v>
      </c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</row>
    <row r="371" customFormat="false" ht="13.8" hidden="false" customHeight="false" outlineLevel="0" collapsed="false">
      <c r="A371" s="27" t="n">
        <v>20018307</v>
      </c>
      <c r="B371" s="27"/>
      <c r="C371" s="27" t="n">
        <v>0</v>
      </c>
      <c r="D371" s="28"/>
      <c r="E371" s="28"/>
      <c r="F371" s="28"/>
      <c r="G371" s="28" t="s">
        <v>90</v>
      </c>
      <c r="H371" s="28"/>
      <c r="I371" s="28"/>
      <c r="J371" s="28"/>
      <c r="K371" s="27"/>
      <c r="L371" s="27" t="s">
        <v>404</v>
      </c>
      <c r="M371" s="27" t="s">
        <v>405</v>
      </c>
      <c r="N371" s="27"/>
      <c r="O371" s="27" t="s">
        <v>81</v>
      </c>
      <c r="P371" s="57" t="n">
        <v>37123</v>
      </c>
      <c r="Q371" s="28"/>
      <c r="R371" s="31" t="n">
        <f aca="false">YEAR(P371)</f>
        <v>2001</v>
      </c>
      <c r="S371" s="31" t="n">
        <f aca="false">MONTH(P371)</f>
        <v>8</v>
      </c>
      <c r="T371" s="31" t="n">
        <f aca="false">DAY(P371)</f>
        <v>20</v>
      </c>
      <c r="U371" s="27" t="s">
        <v>236</v>
      </c>
      <c r="V371" s="27" t="n">
        <v>2</v>
      </c>
      <c r="W371" s="27" t="s">
        <v>83</v>
      </c>
      <c r="X371" s="27" t="s">
        <v>456</v>
      </c>
      <c r="Y371" s="28"/>
      <c r="Z371" s="27" t="s">
        <v>1523</v>
      </c>
      <c r="AA371" s="27" t="s">
        <v>1524</v>
      </c>
      <c r="AB371" s="28"/>
      <c r="AC371" s="27" t="n">
        <v>103</v>
      </c>
      <c r="AD371" s="27" t="n">
        <v>148</v>
      </c>
      <c r="AE371" s="27" t="s">
        <v>1350</v>
      </c>
      <c r="AF371" s="28"/>
      <c r="AG371" s="28"/>
      <c r="AH371" s="28"/>
      <c r="AI371" s="28"/>
      <c r="AJ371" s="28" t="n">
        <v>0</v>
      </c>
      <c r="AK371" s="28" t="s">
        <v>435</v>
      </c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</row>
    <row r="372" customFormat="false" ht="13.8" hidden="false" customHeight="false" outlineLevel="0" collapsed="false">
      <c r="A372" s="27" t="n">
        <v>20018310</v>
      </c>
      <c r="B372" s="27"/>
      <c r="C372" s="27" t="n">
        <v>0</v>
      </c>
      <c r="D372" s="28"/>
      <c r="E372" s="28"/>
      <c r="F372" s="28"/>
      <c r="G372" s="28" t="s">
        <v>90</v>
      </c>
      <c r="H372" s="28"/>
      <c r="I372" s="28"/>
      <c r="J372" s="28"/>
      <c r="K372" s="27"/>
      <c r="L372" s="27" t="s">
        <v>404</v>
      </c>
      <c r="M372" s="27" t="s">
        <v>405</v>
      </c>
      <c r="N372" s="27"/>
      <c r="O372" s="27" t="s">
        <v>81</v>
      </c>
      <c r="P372" s="57" t="n">
        <v>37038</v>
      </c>
      <c r="Q372" s="28"/>
      <c r="R372" s="31" t="n">
        <f aca="false">YEAR(P372)</f>
        <v>2001</v>
      </c>
      <c r="S372" s="31" t="n">
        <f aca="false">MONTH(P372)</f>
        <v>5</v>
      </c>
      <c r="T372" s="31" t="n">
        <f aca="false">DAY(P372)</f>
        <v>27</v>
      </c>
      <c r="U372" s="27" t="s">
        <v>82</v>
      </c>
      <c r="V372" s="27" t="n">
        <v>0</v>
      </c>
      <c r="W372" s="27" t="s">
        <v>83</v>
      </c>
      <c r="X372" s="27" t="s">
        <v>456</v>
      </c>
      <c r="Y372" s="28"/>
      <c r="Z372" s="27" t="s">
        <v>531</v>
      </c>
      <c r="AA372" s="27" t="s">
        <v>531</v>
      </c>
      <c r="AB372" s="28"/>
      <c r="AC372" s="27" t="s">
        <v>1525</v>
      </c>
      <c r="AD372" s="27"/>
      <c r="AE372" s="27" t="s">
        <v>1344</v>
      </c>
      <c r="AF372" s="28"/>
      <c r="AG372" s="28"/>
      <c r="AH372" s="28"/>
      <c r="AI372" s="28"/>
      <c r="AJ372" s="28" t="n">
        <v>0</v>
      </c>
      <c r="AK372" s="28" t="s">
        <v>435</v>
      </c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</row>
    <row r="373" customFormat="false" ht="13.8" hidden="false" customHeight="false" outlineLevel="0" collapsed="false">
      <c r="A373" s="27" t="n">
        <v>20018325</v>
      </c>
      <c r="B373" s="27"/>
      <c r="C373" s="27" t="n">
        <v>0</v>
      </c>
      <c r="D373" s="28"/>
      <c r="E373" s="28"/>
      <c r="F373" s="28"/>
      <c r="G373" s="28" t="s">
        <v>90</v>
      </c>
      <c r="H373" s="28"/>
      <c r="I373" s="28"/>
      <c r="J373" s="28"/>
      <c r="K373" s="27"/>
      <c r="L373" s="27" t="s">
        <v>404</v>
      </c>
      <c r="M373" s="27" t="s">
        <v>405</v>
      </c>
      <c r="N373" s="27"/>
      <c r="O373" s="27" t="s">
        <v>81</v>
      </c>
      <c r="P373" s="57" t="n">
        <v>37138</v>
      </c>
      <c r="Q373" s="28"/>
      <c r="R373" s="31" t="n">
        <f aca="false">YEAR(P373)</f>
        <v>2001</v>
      </c>
      <c r="S373" s="31" t="n">
        <f aca="false">MONTH(P373)</f>
        <v>9</v>
      </c>
      <c r="T373" s="31" t="n">
        <f aca="false">DAY(P373)</f>
        <v>4</v>
      </c>
      <c r="U373" s="27" t="s">
        <v>82</v>
      </c>
      <c r="V373" s="27"/>
      <c r="W373" s="27" t="s">
        <v>83</v>
      </c>
      <c r="X373" s="27" t="s">
        <v>560</v>
      </c>
      <c r="Y373" s="28"/>
      <c r="Z373" s="27" t="s">
        <v>1526</v>
      </c>
      <c r="AA373" s="27" t="s">
        <v>1527</v>
      </c>
      <c r="AB373" s="28"/>
      <c r="AC373" s="27"/>
      <c r="AD373" s="27"/>
      <c r="AE373" s="27" t="s">
        <v>1350</v>
      </c>
      <c r="AF373" s="28"/>
      <c r="AG373" s="28"/>
      <c r="AH373" s="28"/>
      <c r="AI373" s="28"/>
      <c r="AJ373" s="28" t="n">
        <v>0</v>
      </c>
      <c r="AK373" s="28" t="s">
        <v>435</v>
      </c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</row>
    <row r="374" customFormat="false" ht="13.8" hidden="false" customHeight="false" outlineLevel="0" collapsed="false">
      <c r="A374" s="27" t="n">
        <v>20018327</v>
      </c>
      <c r="B374" s="27"/>
      <c r="C374" s="27" t="n">
        <v>0</v>
      </c>
      <c r="D374" s="28"/>
      <c r="E374" s="28"/>
      <c r="F374" s="28"/>
      <c r="G374" s="28" t="s">
        <v>90</v>
      </c>
      <c r="H374" s="28"/>
      <c r="I374" s="28"/>
      <c r="J374" s="28"/>
      <c r="K374" s="27"/>
      <c r="L374" s="27" t="s">
        <v>404</v>
      </c>
      <c r="M374" s="27" t="s">
        <v>405</v>
      </c>
      <c r="N374" s="27"/>
      <c r="O374" s="27" t="s">
        <v>81</v>
      </c>
      <c r="P374" s="57" t="n">
        <v>37138</v>
      </c>
      <c r="Q374" s="28"/>
      <c r="R374" s="31" t="n">
        <f aca="false">YEAR(P374)</f>
        <v>2001</v>
      </c>
      <c r="S374" s="31" t="n">
        <f aca="false">MONTH(P374)</f>
        <v>9</v>
      </c>
      <c r="T374" s="31" t="n">
        <f aca="false">DAY(P374)</f>
        <v>4</v>
      </c>
      <c r="U374" s="27" t="s">
        <v>82</v>
      </c>
      <c r="V374" s="27" t="n">
        <v>4</v>
      </c>
      <c r="W374" s="27" t="s">
        <v>83</v>
      </c>
      <c r="X374" s="27" t="s">
        <v>482</v>
      </c>
      <c r="Y374" s="28"/>
      <c r="Z374" s="27" t="s">
        <v>1528</v>
      </c>
      <c r="AA374" s="27" t="s">
        <v>1529</v>
      </c>
      <c r="AB374" s="28"/>
      <c r="AC374" s="27"/>
      <c r="AD374" s="27" t="n">
        <v>1420</v>
      </c>
      <c r="AE374" s="27" t="s">
        <v>1350</v>
      </c>
      <c r="AF374" s="28"/>
      <c r="AG374" s="28"/>
      <c r="AH374" s="28"/>
      <c r="AI374" s="28"/>
      <c r="AJ374" s="28" t="n">
        <v>0</v>
      </c>
      <c r="AK374" s="28" t="s">
        <v>435</v>
      </c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</row>
    <row r="375" customFormat="false" ht="13.8" hidden="false" customHeight="false" outlineLevel="0" collapsed="false">
      <c r="A375" s="27" t="n">
        <v>20018337</v>
      </c>
      <c r="B375" s="27"/>
      <c r="C375" s="27" t="n">
        <v>0</v>
      </c>
      <c r="D375" s="28"/>
      <c r="E375" s="28"/>
      <c r="F375" s="28"/>
      <c r="G375" s="28" t="s">
        <v>90</v>
      </c>
      <c r="H375" s="28"/>
      <c r="I375" s="28"/>
      <c r="J375" s="28"/>
      <c r="K375" s="27"/>
      <c r="L375" s="27" t="s">
        <v>404</v>
      </c>
      <c r="M375" s="27" t="s">
        <v>405</v>
      </c>
      <c r="N375" s="27"/>
      <c r="O375" s="27" t="s">
        <v>81</v>
      </c>
      <c r="P375" s="57" t="n">
        <v>37168</v>
      </c>
      <c r="Q375" s="28"/>
      <c r="R375" s="31" t="n">
        <f aca="false">YEAR(P375)</f>
        <v>2001</v>
      </c>
      <c r="S375" s="31" t="n">
        <f aca="false">MONTH(P375)</f>
        <v>10</v>
      </c>
      <c r="T375" s="31" t="n">
        <f aca="false">DAY(P375)</f>
        <v>4</v>
      </c>
      <c r="U375" s="27" t="s">
        <v>82</v>
      </c>
      <c r="V375" s="27" t="n">
        <v>3</v>
      </c>
      <c r="W375" s="27" t="s">
        <v>83</v>
      </c>
      <c r="X375" s="27" t="s">
        <v>482</v>
      </c>
      <c r="Y375" s="28"/>
      <c r="Z375" s="27" t="s">
        <v>1530</v>
      </c>
      <c r="AA375" s="27" t="s">
        <v>1531</v>
      </c>
      <c r="AB375" s="28"/>
      <c r="AC375" s="27" t="n">
        <v>84</v>
      </c>
      <c r="AD375" s="27" t="n">
        <v>139</v>
      </c>
      <c r="AE375" s="27" t="s">
        <v>1350</v>
      </c>
      <c r="AF375" s="28"/>
      <c r="AG375" s="28"/>
      <c r="AH375" s="28"/>
      <c r="AI375" s="28"/>
      <c r="AJ375" s="28" t="n">
        <v>0</v>
      </c>
      <c r="AK375" s="28" t="s">
        <v>435</v>
      </c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</row>
    <row r="376" customFormat="false" ht="13.8" hidden="false" customHeight="false" outlineLevel="0" collapsed="false">
      <c r="A376" s="27" t="n">
        <v>20018347</v>
      </c>
      <c r="B376" s="27"/>
      <c r="C376" s="27" t="n">
        <v>0</v>
      </c>
      <c r="D376" s="28"/>
      <c r="E376" s="28"/>
      <c r="F376" s="28"/>
      <c r="G376" s="28" t="s">
        <v>90</v>
      </c>
      <c r="H376" s="28"/>
      <c r="I376" s="28"/>
      <c r="J376" s="28"/>
      <c r="K376" s="27"/>
      <c r="L376" s="27" t="s">
        <v>404</v>
      </c>
      <c r="M376" s="27" t="s">
        <v>405</v>
      </c>
      <c r="N376" s="27"/>
      <c r="O376" s="27" t="s">
        <v>81</v>
      </c>
      <c r="P376" s="57" t="n">
        <v>37178</v>
      </c>
      <c r="Q376" s="28"/>
      <c r="R376" s="31" t="n">
        <f aca="false">YEAR(P376)</f>
        <v>2001</v>
      </c>
      <c r="S376" s="31" t="n">
        <f aca="false">MONTH(P376)</f>
        <v>10</v>
      </c>
      <c r="T376" s="31" t="n">
        <f aca="false">DAY(P376)</f>
        <v>14</v>
      </c>
      <c r="U376" s="27" t="s">
        <v>236</v>
      </c>
      <c r="V376" s="27" t="s">
        <v>438</v>
      </c>
      <c r="W376" s="27" t="s">
        <v>83</v>
      </c>
      <c r="X376" s="27" t="s">
        <v>422</v>
      </c>
      <c r="Y376" s="28"/>
      <c r="Z376" s="27" t="s">
        <v>1532</v>
      </c>
      <c r="AA376" s="27" t="s">
        <v>1533</v>
      </c>
      <c r="AB376" s="28"/>
      <c r="AC376" s="27" t="s">
        <v>1534</v>
      </c>
      <c r="AD376" s="27" t="n">
        <v>940</v>
      </c>
      <c r="AE376" s="27" t="s">
        <v>1350</v>
      </c>
      <c r="AF376" s="28"/>
      <c r="AG376" s="28"/>
      <c r="AH376" s="28"/>
      <c r="AI376" s="28"/>
      <c r="AJ376" s="28" t="n">
        <v>0</v>
      </c>
      <c r="AK376" s="28" t="s">
        <v>435</v>
      </c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</row>
    <row r="377" customFormat="false" ht="13.8" hidden="false" customHeight="false" outlineLevel="0" collapsed="false">
      <c r="A377" s="27" t="n">
        <v>20018351</v>
      </c>
      <c r="B377" s="27"/>
      <c r="C377" s="27" t="n">
        <v>0</v>
      </c>
      <c r="D377" s="28"/>
      <c r="E377" s="28"/>
      <c r="F377" s="28"/>
      <c r="G377" s="28" t="s">
        <v>90</v>
      </c>
      <c r="H377" s="28"/>
      <c r="I377" s="28"/>
      <c r="J377" s="28"/>
      <c r="K377" s="27"/>
      <c r="L377" s="27" t="s">
        <v>404</v>
      </c>
      <c r="M377" s="27" t="s">
        <v>405</v>
      </c>
      <c r="N377" s="27"/>
      <c r="O377" s="27" t="s">
        <v>81</v>
      </c>
      <c r="P377" s="57" t="n">
        <v>37180</v>
      </c>
      <c r="Q377" s="28"/>
      <c r="R377" s="31" t="n">
        <f aca="false">YEAR(P377)</f>
        <v>2001</v>
      </c>
      <c r="S377" s="31" t="n">
        <f aca="false">MONTH(P377)</f>
        <v>10</v>
      </c>
      <c r="T377" s="31" t="n">
        <f aca="false">DAY(P377)</f>
        <v>16</v>
      </c>
      <c r="U377" s="27" t="s">
        <v>82</v>
      </c>
      <c r="V377" s="27" t="n">
        <v>0</v>
      </c>
      <c r="W377" s="27" t="s">
        <v>83</v>
      </c>
      <c r="X377" s="27" t="s">
        <v>422</v>
      </c>
      <c r="Y377" s="28"/>
      <c r="Z377" s="27" t="s">
        <v>1535</v>
      </c>
      <c r="AA377" s="27" t="s">
        <v>1536</v>
      </c>
      <c r="AB377" s="28"/>
      <c r="AC377" s="27" t="s">
        <v>1537</v>
      </c>
      <c r="AD377" s="27"/>
      <c r="AE377" s="27" t="s">
        <v>1350</v>
      </c>
      <c r="AF377" s="28"/>
      <c r="AG377" s="28"/>
      <c r="AH377" s="28"/>
      <c r="AI377" s="28"/>
      <c r="AJ377" s="28" t="n">
        <v>0</v>
      </c>
      <c r="AK377" s="28" t="s">
        <v>435</v>
      </c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</row>
    <row r="378" customFormat="false" ht="13.8" hidden="false" customHeight="false" outlineLevel="0" collapsed="false">
      <c r="A378" s="27" t="n">
        <v>20018354</v>
      </c>
      <c r="B378" s="27"/>
      <c r="C378" s="27" t="n">
        <v>0</v>
      </c>
      <c r="D378" s="28"/>
      <c r="E378" s="28"/>
      <c r="F378" s="28"/>
      <c r="G378" s="28" t="s">
        <v>90</v>
      </c>
      <c r="H378" s="28"/>
      <c r="I378" s="28"/>
      <c r="J378" s="28"/>
      <c r="K378" s="27"/>
      <c r="L378" s="27" t="s">
        <v>404</v>
      </c>
      <c r="M378" s="27" t="s">
        <v>405</v>
      </c>
      <c r="N378" s="27"/>
      <c r="O378" s="27" t="s">
        <v>81</v>
      </c>
      <c r="P378" s="57" t="n">
        <v>37180</v>
      </c>
      <c r="Q378" s="28"/>
      <c r="R378" s="31" t="n">
        <f aca="false">YEAR(P378)</f>
        <v>2001</v>
      </c>
      <c r="S378" s="31" t="n">
        <f aca="false">MONTH(P378)</f>
        <v>10</v>
      </c>
      <c r="T378" s="31" t="n">
        <f aca="false">DAY(P378)</f>
        <v>16</v>
      </c>
      <c r="U378" s="27" t="s">
        <v>82</v>
      </c>
      <c r="V378" s="27"/>
      <c r="W378" s="27" t="s">
        <v>83</v>
      </c>
      <c r="X378" s="27" t="s">
        <v>965</v>
      </c>
      <c r="Y378" s="28"/>
      <c r="Z378" s="27" t="s">
        <v>1538</v>
      </c>
      <c r="AA378" s="27" t="s">
        <v>1539</v>
      </c>
      <c r="AB378" s="28"/>
      <c r="AC378" s="27"/>
      <c r="AD378" s="27"/>
      <c r="AE378" s="27" t="s">
        <v>1344</v>
      </c>
      <c r="AF378" s="28"/>
      <c r="AG378" s="28"/>
      <c r="AH378" s="28"/>
      <c r="AI378" s="28"/>
      <c r="AJ378" s="28" t="n">
        <v>0</v>
      </c>
      <c r="AK378" s="28" t="s">
        <v>435</v>
      </c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</row>
    <row r="379" customFormat="false" ht="13.8" hidden="false" customHeight="false" outlineLevel="0" collapsed="false">
      <c r="A379" s="27" t="n">
        <v>20018366</v>
      </c>
      <c r="B379" s="27"/>
      <c r="C379" s="27" t="n">
        <v>0</v>
      </c>
      <c r="D379" s="28"/>
      <c r="E379" s="28"/>
      <c r="F379" s="28"/>
      <c r="G379" s="28" t="s">
        <v>90</v>
      </c>
      <c r="H379" s="28"/>
      <c r="I379" s="28"/>
      <c r="J379" s="28"/>
      <c r="K379" s="27"/>
      <c r="L379" s="27" t="s">
        <v>404</v>
      </c>
      <c r="M379" s="27" t="s">
        <v>405</v>
      </c>
      <c r="N379" s="27"/>
      <c r="O379" s="27" t="s">
        <v>81</v>
      </c>
      <c r="P379" s="57" t="n">
        <v>37076</v>
      </c>
      <c r="Q379" s="28"/>
      <c r="R379" s="31" t="n">
        <f aca="false">YEAR(P379)</f>
        <v>2001</v>
      </c>
      <c r="S379" s="31" t="n">
        <f aca="false">MONTH(P379)</f>
        <v>7</v>
      </c>
      <c r="T379" s="31" t="n">
        <f aca="false">DAY(P379)</f>
        <v>4</v>
      </c>
      <c r="U379" s="27" t="s">
        <v>236</v>
      </c>
      <c r="V379" s="27" t="n">
        <v>5</v>
      </c>
      <c r="W379" s="27" t="s">
        <v>83</v>
      </c>
      <c r="X379" s="27" t="s">
        <v>422</v>
      </c>
      <c r="Y379" s="28"/>
      <c r="Z379" s="27" t="s">
        <v>1540</v>
      </c>
      <c r="AA379" s="27" t="s">
        <v>1541</v>
      </c>
      <c r="AB379" s="28"/>
      <c r="AC379" s="27" t="n">
        <v>159</v>
      </c>
      <c r="AD379" s="27"/>
      <c r="AE379" s="27" t="s">
        <v>1350</v>
      </c>
      <c r="AF379" s="28"/>
      <c r="AG379" s="28"/>
      <c r="AH379" s="28"/>
      <c r="AI379" s="28"/>
      <c r="AJ379" s="28" t="n">
        <v>0</v>
      </c>
      <c r="AK379" s="28" t="s">
        <v>435</v>
      </c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</row>
    <row r="380" customFormat="false" ht="13.8" hidden="false" customHeight="false" outlineLevel="0" collapsed="false">
      <c r="A380" s="27" t="n">
        <v>20018367</v>
      </c>
      <c r="B380" s="27"/>
      <c r="C380" s="27" t="n">
        <v>0</v>
      </c>
      <c r="D380" s="28"/>
      <c r="E380" s="28"/>
      <c r="F380" s="28"/>
      <c r="G380" s="28" t="s">
        <v>90</v>
      </c>
      <c r="H380" s="28"/>
      <c r="I380" s="28"/>
      <c r="J380" s="28"/>
      <c r="K380" s="27"/>
      <c r="L380" s="27" t="s">
        <v>404</v>
      </c>
      <c r="M380" s="27" t="s">
        <v>405</v>
      </c>
      <c r="N380" s="27"/>
      <c r="O380" s="27" t="s">
        <v>81</v>
      </c>
      <c r="P380" s="57" t="n">
        <v>37014</v>
      </c>
      <c r="Q380" s="28"/>
      <c r="R380" s="31" t="n">
        <f aca="false">YEAR(P380)</f>
        <v>2001</v>
      </c>
      <c r="S380" s="31" t="n">
        <f aca="false">MONTH(P380)</f>
        <v>5</v>
      </c>
      <c r="T380" s="31" t="n">
        <f aca="false">DAY(P380)</f>
        <v>3</v>
      </c>
      <c r="U380" s="27" t="s">
        <v>82</v>
      </c>
      <c r="V380" s="27"/>
      <c r="W380" s="27" t="s">
        <v>83</v>
      </c>
      <c r="X380" s="27" t="s">
        <v>456</v>
      </c>
      <c r="Y380" s="28"/>
      <c r="Z380" s="27" t="s">
        <v>1542</v>
      </c>
      <c r="AA380" s="27" t="s">
        <v>1543</v>
      </c>
      <c r="AB380" s="28"/>
      <c r="AC380" s="27" t="n">
        <v>86</v>
      </c>
      <c r="AD380" s="27"/>
      <c r="AE380" s="27" t="s">
        <v>1350</v>
      </c>
      <c r="AF380" s="28"/>
      <c r="AG380" s="28"/>
      <c r="AH380" s="28"/>
      <c r="AI380" s="28"/>
      <c r="AJ380" s="28" t="n">
        <v>0</v>
      </c>
      <c r="AK380" s="28" t="s">
        <v>435</v>
      </c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</row>
    <row r="381" customFormat="false" ht="13.8" hidden="false" customHeight="false" outlineLevel="0" collapsed="false">
      <c r="A381" s="27" t="n">
        <v>20025014</v>
      </c>
      <c r="B381" s="27"/>
      <c r="C381" s="27" t="n">
        <v>0</v>
      </c>
      <c r="D381" s="28"/>
      <c r="E381" s="28"/>
      <c r="F381" s="28"/>
      <c r="G381" s="28" t="s">
        <v>90</v>
      </c>
      <c r="H381" s="28"/>
      <c r="I381" s="28"/>
      <c r="J381" s="28"/>
      <c r="K381" s="27"/>
      <c r="L381" s="27" t="s">
        <v>404</v>
      </c>
      <c r="M381" s="27" t="s">
        <v>405</v>
      </c>
      <c r="N381" s="27"/>
      <c r="O381" s="27" t="s">
        <v>81</v>
      </c>
      <c r="P381" s="57" t="n">
        <v>37177</v>
      </c>
      <c r="Q381" s="28"/>
      <c r="R381" s="31" t="n">
        <f aca="false">YEAR(P381)</f>
        <v>2001</v>
      </c>
      <c r="S381" s="31" t="n">
        <f aca="false">MONTH(P381)</f>
        <v>10</v>
      </c>
      <c r="T381" s="31" t="n">
        <f aca="false">DAY(P381)</f>
        <v>13</v>
      </c>
      <c r="U381" s="27" t="s">
        <v>236</v>
      </c>
      <c r="V381" s="27" t="n">
        <v>5</v>
      </c>
      <c r="W381" s="27" t="s">
        <v>83</v>
      </c>
      <c r="X381" s="27" t="s">
        <v>422</v>
      </c>
      <c r="Y381" s="28"/>
      <c r="Z381" s="27" t="s">
        <v>1544</v>
      </c>
      <c r="AA381" s="27" t="s">
        <v>1545</v>
      </c>
      <c r="AB381" s="28"/>
      <c r="AC381" s="27" t="n">
        <v>224</v>
      </c>
      <c r="AD381" s="27"/>
      <c r="AE381" s="27" t="s">
        <v>1350</v>
      </c>
      <c r="AF381" s="28"/>
      <c r="AG381" s="28"/>
      <c r="AH381" s="28"/>
      <c r="AI381" s="28"/>
      <c r="AJ381" s="28" t="n">
        <v>0</v>
      </c>
      <c r="AK381" s="28" t="s">
        <v>435</v>
      </c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</row>
    <row r="382" customFormat="false" ht="13.8" hidden="false" customHeight="false" outlineLevel="0" collapsed="false">
      <c r="A382" s="27" t="n">
        <v>20035115</v>
      </c>
      <c r="B382" s="27"/>
      <c r="C382" s="27" t="n">
        <v>0</v>
      </c>
      <c r="D382" s="28"/>
      <c r="E382" s="28"/>
      <c r="F382" s="28"/>
      <c r="G382" s="28" t="s">
        <v>90</v>
      </c>
      <c r="H382" s="28"/>
      <c r="I382" s="28"/>
      <c r="J382" s="28"/>
      <c r="K382" s="27"/>
      <c r="L382" s="27" t="s">
        <v>404</v>
      </c>
      <c r="M382" s="27" t="s">
        <v>405</v>
      </c>
      <c r="N382" s="27"/>
      <c r="O382" s="27" t="s">
        <v>81</v>
      </c>
      <c r="P382" s="57" t="n">
        <v>37767</v>
      </c>
      <c r="Q382" s="28"/>
      <c r="R382" s="31" t="n">
        <f aca="false">YEAR(P382)</f>
        <v>2003</v>
      </c>
      <c r="S382" s="31" t="n">
        <f aca="false">MONTH(P382)</f>
        <v>5</v>
      </c>
      <c r="T382" s="31" t="n">
        <f aca="false">DAY(P382)</f>
        <v>26</v>
      </c>
      <c r="U382" s="27" t="s">
        <v>236</v>
      </c>
      <c r="V382" s="27"/>
      <c r="W382" s="27" t="s">
        <v>83</v>
      </c>
      <c r="X382" s="27" t="s">
        <v>725</v>
      </c>
      <c r="Y382" s="28"/>
      <c r="Z382" s="27"/>
      <c r="AA382" s="27"/>
      <c r="AB382" s="28"/>
      <c r="AC382" s="27" t="n">
        <v>91</v>
      </c>
      <c r="AD382" s="27" t="n">
        <v>1520</v>
      </c>
      <c r="AE382" s="27" t="s">
        <v>1344</v>
      </c>
      <c r="AF382" s="28"/>
      <c r="AG382" s="28"/>
      <c r="AH382" s="28"/>
      <c r="AI382" s="28"/>
      <c r="AJ382" s="28" t="n">
        <v>0</v>
      </c>
      <c r="AK382" s="28" t="s">
        <v>435</v>
      </c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</row>
    <row r="383" customFormat="false" ht="13.8" hidden="false" customHeight="false" outlineLevel="0" collapsed="false">
      <c r="A383" s="27" t="n">
        <v>20035117</v>
      </c>
      <c r="B383" s="27"/>
      <c r="C383" s="27" t="n">
        <v>0</v>
      </c>
      <c r="D383" s="28"/>
      <c r="E383" s="28"/>
      <c r="F383" s="28"/>
      <c r="G383" s="28" t="s">
        <v>90</v>
      </c>
      <c r="H383" s="28"/>
      <c r="I383" s="28"/>
      <c r="J383" s="28"/>
      <c r="K383" s="27"/>
      <c r="L383" s="27" t="s">
        <v>404</v>
      </c>
      <c r="M383" s="27" t="s">
        <v>405</v>
      </c>
      <c r="N383" s="27"/>
      <c r="O383" s="27" t="s">
        <v>81</v>
      </c>
      <c r="P383" s="57" t="n">
        <v>37861</v>
      </c>
      <c r="Q383" s="28"/>
      <c r="R383" s="31" t="n">
        <f aca="false">YEAR(P383)</f>
        <v>2003</v>
      </c>
      <c r="S383" s="31" t="n">
        <f aca="false">MONTH(P383)</f>
        <v>8</v>
      </c>
      <c r="T383" s="31" t="n">
        <f aca="false">DAY(P383)</f>
        <v>28</v>
      </c>
      <c r="U383" s="27" t="s">
        <v>82</v>
      </c>
      <c r="V383" s="27" t="n">
        <v>14</v>
      </c>
      <c r="W383" s="27" t="s">
        <v>83</v>
      </c>
      <c r="X383" s="27" t="s">
        <v>1427</v>
      </c>
      <c r="Y383" s="28"/>
      <c r="Z383" s="27" t="s">
        <v>1546</v>
      </c>
      <c r="AA383" s="27" t="s">
        <v>1547</v>
      </c>
      <c r="AB383" s="28"/>
      <c r="AC383" s="27"/>
      <c r="AD383" s="27"/>
      <c r="AE383" s="27" t="s">
        <v>1344</v>
      </c>
      <c r="AF383" s="28"/>
      <c r="AG383" s="28"/>
      <c r="AH383" s="28"/>
      <c r="AI383" s="28"/>
      <c r="AJ383" s="28" t="n">
        <v>0</v>
      </c>
      <c r="AK383" s="28" t="s">
        <v>435</v>
      </c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</row>
    <row r="384" customFormat="false" ht="13.8" hidden="false" customHeight="false" outlineLevel="0" collapsed="false">
      <c r="A384" s="27" t="n">
        <v>20035119</v>
      </c>
      <c r="B384" s="27"/>
      <c r="C384" s="27" t="n">
        <v>0</v>
      </c>
      <c r="D384" s="28"/>
      <c r="E384" s="28"/>
      <c r="F384" s="28"/>
      <c r="G384" s="28" t="s">
        <v>90</v>
      </c>
      <c r="H384" s="28"/>
      <c r="I384" s="28"/>
      <c r="J384" s="28"/>
      <c r="K384" s="27"/>
      <c r="L384" s="27" t="s">
        <v>404</v>
      </c>
      <c r="M384" s="27" t="s">
        <v>405</v>
      </c>
      <c r="N384" s="27"/>
      <c r="O384" s="27" t="s">
        <v>81</v>
      </c>
      <c r="P384" s="27" t="s">
        <v>1548</v>
      </c>
      <c r="Q384" s="28"/>
      <c r="R384" s="31" t="n">
        <v>2003</v>
      </c>
      <c r="S384" s="31"/>
      <c r="T384" s="31"/>
      <c r="U384" s="27" t="s">
        <v>236</v>
      </c>
      <c r="V384" s="27" t="n">
        <v>0</v>
      </c>
      <c r="W384" s="27" t="s">
        <v>83</v>
      </c>
      <c r="X384" s="27" t="s">
        <v>155</v>
      </c>
      <c r="Y384" s="28"/>
      <c r="Z384" s="27" t="s">
        <v>1549</v>
      </c>
      <c r="AA384" s="27" t="s">
        <v>1550</v>
      </c>
      <c r="AB384" s="28"/>
      <c r="AC384" s="27" t="s">
        <v>1551</v>
      </c>
      <c r="AD384" s="27"/>
      <c r="AE384" s="27" t="s">
        <v>1344</v>
      </c>
      <c r="AF384" s="28"/>
      <c r="AG384" s="28"/>
      <c r="AH384" s="28"/>
      <c r="AI384" s="28"/>
      <c r="AJ384" s="28" t="n">
        <v>0</v>
      </c>
      <c r="AK384" s="28" t="s">
        <v>435</v>
      </c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</row>
    <row r="385" customFormat="false" ht="13.8" hidden="false" customHeight="false" outlineLevel="0" collapsed="false">
      <c r="A385" s="27" t="n">
        <v>20035131</v>
      </c>
      <c r="B385" s="27"/>
      <c r="C385" s="27" t="n">
        <v>0</v>
      </c>
      <c r="D385" s="28"/>
      <c r="E385" s="28"/>
      <c r="F385" s="28"/>
      <c r="G385" s="28" t="s">
        <v>90</v>
      </c>
      <c r="H385" s="28"/>
      <c r="I385" s="28"/>
      <c r="J385" s="28"/>
      <c r="K385" s="27"/>
      <c r="L385" s="27" t="s">
        <v>404</v>
      </c>
      <c r="M385" s="27" t="s">
        <v>405</v>
      </c>
      <c r="N385" s="27"/>
      <c r="O385" s="27" t="s">
        <v>81</v>
      </c>
      <c r="P385" s="57" t="n">
        <v>37887</v>
      </c>
      <c r="Q385" s="28"/>
      <c r="R385" s="31" t="n">
        <f aca="false">YEAR(P385)</f>
        <v>2003</v>
      </c>
      <c r="S385" s="31" t="n">
        <f aca="false">MONTH(P385)</f>
        <v>9</v>
      </c>
      <c r="T385" s="31" t="n">
        <f aca="false">DAY(P385)</f>
        <v>23</v>
      </c>
      <c r="U385" s="27" t="s">
        <v>82</v>
      </c>
      <c r="V385" s="27"/>
      <c r="W385" s="27" t="s">
        <v>83</v>
      </c>
      <c r="X385" s="27" t="s">
        <v>965</v>
      </c>
      <c r="Y385" s="28"/>
      <c r="Z385" s="27" t="s">
        <v>1552</v>
      </c>
      <c r="AA385" s="27" t="s">
        <v>1553</v>
      </c>
      <c r="AB385" s="28"/>
      <c r="AC385" s="27" t="n">
        <v>132</v>
      </c>
      <c r="AD385" s="27" t="n">
        <v>1497</v>
      </c>
      <c r="AE385" s="27" t="s">
        <v>1350</v>
      </c>
      <c r="AF385" s="28"/>
      <c r="AG385" s="28"/>
      <c r="AH385" s="28"/>
      <c r="AI385" s="28"/>
      <c r="AJ385" s="28" t="n">
        <v>0</v>
      </c>
      <c r="AK385" s="28" t="s">
        <v>435</v>
      </c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</row>
    <row r="386" customFormat="false" ht="13.8" hidden="false" customHeight="false" outlineLevel="0" collapsed="false">
      <c r="A386" s="27" t="n">
        <v>20035133</v>
      </c>
      <c r="B386" s="27"/>
      <c r="C386" s="27" t="n">
        <v>0</v>
      </c>
      <c r="D386" s="28"/>
      <c r="E386" s="28"/>
      <c r="F386" s="28"/>
      <c r="G386" s="28" t="s">
        <v>90</v>
      </c>
      <c r="H386" s="28"/>
      <c r="I386" s="28"/>
      <c r="J386" s="28"/>
      <c r="K386" s="27"/>
      <c r="L386" s="27" t="s">
        <v>404</v>
      </c>
      <c r="M386" s="27" t="s">
        <v>405</v>
      </c>
      <c r="N386" s="27"/>
      <c r="O386" s="27" t="s">
        <v>81</v>
      </c>
      <c r="P386" s="57" t="n">
        <v>37901</v>
      </c>
      <c r="Q386" s="28"/>
      <c r="R386" s="31" t="n">
        <f aca="false">YEAR(P386)</f>
        <v>2003</v>
      </c>
      <c r="S386" s="31" t="n">
        <f aca="false">MONTH(P386)</f>
        <v>10</v>
      </c>
      <c r="T386" s="31" t="n">
        <f aca="false">DAY(P386)</f>
        <v>7</v>
      </c>
      <c r="U386" s="27" t="s">
        <v>236</v>
      </c>
      <c r="V386" s="27"/>
      <c r="W386" s="27" t="s">
        <v>83</v>
      </c>
      <c r="X386" s="27" t="s">
        <v>482</v>
      </c>
      <c r="Y386" s="28"/>
      <c r="Z386" s="27" t="s">
        <v>1554</v>
      </c>
      <c r="AA386" s="27" t="s">
        <v>1555</v>
      </c>
      <c r="AB386" s="28"/>
      <c r="AC386" s="27" t="n">
        <v>299</v>
      </c>
      <c r="AD386" s="27"/>
      <c r="AE386" s="27" t="s">
        <v>1344</v>
      </c>
      <c r="AF386" s="28"/>
      <c r="AG386" s="28"/>
      <c r="AH386" s="28"/>
      <c r="AI386" s="28"/>
      <c r="AJ386" s="28" t="n">
        <v>0</v>
      </c>
      <c r="AK386" s="28" t="s">
        <v>435</v>
      </c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</row>
    <row r="387" customFormat="false" ht="13.8" hidden="false" customHeight="false" outlineLevel="0" collapsed="false">
      <c r="A387" s="27" t="n">
        <v>20045006</v>
      </c>
      <c r="B387" s="27"/>
      <c r="C387" s="27" t="n">
        <v>0</v>
      </c>
      <c r="D387" s="28"/>
      <c r="E387" s="28"/>
      <c r="F387" s="28"/>
      <c r="G387" s="28" t="s">
        <v>90</v>
      </c>
      <c r="H387" s="28"/>
      <c r="I387" s="28"/>
      <c r="J387" s="28"/>
      <c r="K387" s="27"/>
      <c r="L387" s="27" t="s">
        <v>404</v>
      </c>
      <c r="M387" s="27" t="s">
        <v>405</v>
      </c>
      <c r="N387" s="27"/>
      <c r="O387" s="27" t="s">
        <v>81</v>
      </c>
      <c r="P387" s="57" t="n">
        <v>37912</v>
      </c>
      <c r="Q387" s="28"/>
      <c r="R387" s="31" t="n">
        <f aca="false">YEAR(P387)</f>
        <v>2003</v>
      </c>
      <c r="S387" s="31" t="n">
        <f aca="false">MONTH(P387)</f>
        <v>10</v>
      </c>
      <c r="T387" s="31" t="n">
        <f aca="false">DAY(P387)</f>
        <v>18</v>
      </c>
      <c r="U387" s="27" t="s">
        <v>236</v>
      </c>
      <c r="V387" s="27" t="n">
        <v>0</v>
      </c>
      <c r="W387" s="27" t="s">
        <v>83</v>
      </c>
      <c r="X387" s="27" t="s">
        <v>1556</v>
      </c>
      <c r="Y387" s="28"/>
      <c r="Z387" s="27" t="s">
        <v>1557</v>
      </c>
      <c r="AA387" s="27" t="s">
        <v>1557</v>
      </c>
      <c r="AB387" s="28"/>
      <c r="AC387" s="27" t="s">
        <v>1558</v>
      </c>
      <c r="AD387" s="27" t="n">
        <v>910</v>
      </c>
      <c r="AE387" s="27" t="s">
        <v>1344</v>
      </c>
      <c r="AF387" s="28"/>
      <c r="AG387" s="28"/>
      <c r="AH387" s="28"/>
      <c r="AI387" s="28"/>
      <c r="AJ387" s="28" t="n">
        <v>0</v>
      </c>
      <c r="AK387" s="28" t="s">
        <v>435</v>
      </c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</row>
    <row r="388" customFormat="false" ht="13.8" hidden="false" customHeight="false" outlineLevel="0" collapsed="false">
      <c r="A388" s="27" t="n">
        <v>20045008</v>
      </c>
      <c r="B388" s="27"/>
      <c r="C388" s="27" t="n">
        <v>0</v>
      </c>
      <c r="D388" s="28"/>
      <c r="E388" s="28"/>
      <c r="F388" s="28"/>
      <c r="G388" s="28" t="s">
        <v>90</v>
      </c>
      <c r="H388" s="28"/>
      <c r="I388" s="28"/>
      <c r="J388" s="28"/>
      <c r="K388" s="27"/>
      <c r="L388" s="27" t="s">
        <v>404</v>
      </c>
      <c r="M388" s="27" t="s">
        <v>405</v>
      </c>
      <c r="N388" s="27"/>
      <c r="O388" s="27" t="s">
        <v>81</v>
      </c>
      <c r="P388" s="57" t="n">
        <v>37919</v>
      </c>
      <c r="Q388" s="28"/>
      <c r="R388" s="31" t="n">
        <f aca="false">YEAR(P388)</f>
        <v>2003</v>
      </c>
      <c r="S388" s="31" t="n">
        <f aca="false">MONTH(P388)</f>
        <v>10</v>
      </c>
      <c r="T388" s="31" t="n">
        <f aca="false">DAY(P388)</f>
        <v>25</v>
      </c>
      <c r="U388" s="27" t="s">
        <v>236</v>
      </c>
      <c r="V388" s="27"/>
      <c r="W388" s="27" t="s">
        <v>83</v>
      </c>
      <c r="X388" s="27" t="s">
        <v>456</v>
      </c>
      <c r="Y388" s="28"/>
      <c r="Z388" s="27" t="s">
        <v>1559</v>
      </c>
      <c r="AA388" s="27" t="s">
        <v>1560</v>
      </c>
      <c r="AB388" s="28"/>
      <c r="AC388" s="27" t="n">
        <v>84</v>
      </c>
      <c r="AD388" s="27" t="n">
        <v>1400</v>
      </c>
      <c r="AE388" s="27" t="s">
        <v>1350</v>
      </c>
      <c r="AF388" s="28"/>
      <c r="AG388" s="28"/>
      <c r="AH388" s="28"/>
      <c r="AI388" s="28"/>
      <c r="AJ388" s="28" t="n">
        <v>0</v>
      </c>
      <c r="AK388" s="28" t="s">
        <v>435</v>
      </c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</row>
    <row r="389" customFormat="false" ht="13.8" hidden="false" customHeight="false" outlineLevel="0" collapsed="false">
      <c r="A389" s="27" t="n">
        <v>20045011</v>
      </c>
      <c r="B389" s="27"/>
      <c r="C389" s="27" t="n">
        <v>0</v>
      </c>
      <c r="D389" s="28"/>
      <c r="E389" s="28"/>
      <c r="F389" s="28"/>
      <c r="G389" s="28" t="s">
        <v>90</v>
      </c>
      <c r="H389" s="28"/>
      <c r="I389" s="28"/>
      <c r="J389" s="28"/>
      <c r="K389" s="27"/>
      <c r="L389" s="27" t="s">
        <v>404</v>
      </c>
      <c r="M389" s="27" t="s">
        <v>405</v>
      </c>
      <c r="N389" s="27"/>
      <c r="O389" s="27" t="s">
        <v>81</v>
      </c>
      <c r="P389" s="57" t="n">
        <v>37803</v>
      </c>
      <c r="Q389" s="28"/>
      <c r="R389" s="31" t="n">
        <f aca="false">YEAR(P389)</f>
        <v>2003</v>
      </c>
      <c r="S389" s="31" t="n">
        <f aca="false">MONTH(P389)</f>
        <v>7</v>
      </c>
      <c r="T389" s="31" t="n">
        <f aca="false">DAY(P389)</f>
        <v>1</v>
      </c>
      <c r="U389" s="27"/>
      <c r="V389" s="27"/>
      <c r="W389" s="27" t="s">
        <v>83</v>
      </c>
      <c r="X389" s="27" t="s">
        <v>482</v>
      </c>
      <c r="Y389" s="28"/>
      <c r="Z389" s="27" t="s">
        <v>1561</v>
      </c>
      <c r="AA389" s="27" t="s">
        <v>1562</v>
      </c>
      <c r="AB389" s="28"/>
      <c r="AC389" s="27"/>
      <c r="AD389" s="27"/>
      <c r="AE389" s="27" t="s">
        <v>1330</v>
      </c>
      <c r="AF389" s="28"/>
      <c r="AG389" s="28"/>
      <c r="AH389" s="28"/>
      <c r="AI389" s="28"/>
      <c r="AJ389" s="28" t="n">
        <v>0</v>
      </c>
      <c r="AK389" s="28" t="s">
        <v>435</v>
      </c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</row>
    <row r="390" customFormat="false" ht="13.8" hidden="false" customHeight="false" outlineLevel="0" collapsed="false">
      <c r="A390" s="27" t="n">
        <v>20045275</v>
      </c>
      <c r="B390" s="27"/>
      <c r="C390" s="27" t="n">
        <v>0</v>
      </c>
      <c r="D390" s="28"/>
      <c r="E390" s="28"/>
      <c r="F390" s="28"/>
      <c r="G390" s="28" t="s">
        <v>90</v>
      </c>
      <c r="H390" s="28"/>
      <c r="I390" s="28"/>
      <c r="J390" s="28"/>
      <c r="K390" s="27"/>
      <c r="L390" s="27" t="s">
        <v>404</v>
      </c>
      <c r="M390" s="27" t="s">
        <v>405</v>
      </c>
      <c r="N390" s="27"/>
      <c r="O390" s="27" t="s">
        <v>81</v>
      </c>
      <c r="P390" s="57" t="n">
        <v>38267</v>
      </c>
      <c r="Q390" s="28"/>
      <c r="R390" s="31" t="n">
        <f aca="false">YEAR(P390)</f>
        <v>2004</v>
      </c>
      <c r="S390" s="31" t="n">
        <f aca="false">MONTH(P390)</f>
        <v>10</v>
      </c>
      <c r="T390" s="31" t="n">
        <f aca="false">DAY(P390)</f>
        <v>7</v>
      </c>
      <c r="U390" s="27" t="s">
        <v>82</v>
      </c>
      <c r="V390" s="27" t="n">
        <v>2</v>
      </c>
      <c r="W390" s="27" t="s">
        <v>83</v>
      </c>
      <c r="X390" s="27" t="s">
        <v>456</v>
      </c>
      <c r="Y390" s="28"/>
      <c r="Z390" s="27" t="s">
        <v>1563</v>
      </c>
      <c r="AA390" s="27" t="s">
        <v>1564</v>
      </c>
      <c r="AB390" s="28"/>
      <c r="AC390" s="27" t="n">
        <v>95</v>
      </c>
      <c r="AD390" s="27" t="n">
        <v>1506</v>
      </c>
      <c r="AE390" s="27" t="s">
        <v>1350</v>
      </c>
      <c r="AF390" s="28"/>
      <c r="AG390" s="28"/>
      <c r="AH390" s="28"/>
      <c r="AI390" s="28"/>
      <c r="AJ390" s="28" t="n">
        <v>0</v>
      </c>
      <c r="AK390" s="28" t="s">
        <v>435</v>
      </c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</row>
    <row r="391" customFormat="false" ht="13.8" hidden="false" customHeight="false" outlineLevel="0" collapsed="false">
      <c r="A391" s="27" t="n">
        <v>20045276</v>
      </c>
      <c r="B391" s="27"/>
      <c r="C391" s="27" t="n">
        <v>0</v>
      </c>
      <c r="D391" s="28"/>
      <c r="E391" s="28"/>
      <c r="F391" s="28"/>
      <c r="G391" s="28" t="s">
        <v>90</v>
      </c>
      <c r="H391" s="28"/>
      <c r="I391" s="28"/>
      <c r="J391" s="28"/>
      <c r="K391" s="27"/>
      <c r="L391" s="27" t="s">
        <v>404</v>
      </c>
      <c r="M391" s="27" t="s">
        <v>405</v>
      </c>
      <c r="N391" s="27"/>
      <c r="O391" s="27" t="s">
        <v>81</v>
      </c>
      <c r="P391" s="57" t="n">
        <v>38274</v>
      </c>
      <c r="Q391" s="28"/>
      <c r="R391" s="31" t="n">
        <f aca="false">YEAR(P391)</f>
        <v>2004</v>
      </c>
      <c r="S391" s="31" t="n">
        <f aca="false">MONTH(P391)</f>
        <v>10</v>
      </c>
      <c r="T391" s="31" t="n">
        <f aca="false">DAY(P391)</f>
        <v>14</v>
      </c>
      <c r="U391" s="27" t="s">
        <v>82</v>
      </c>
      <c r="V391" s="27" t="n">
        <v>4</v>
      </c>
      <c r="W391" s="27" t="s">
        <v>83</v>
      </c>
      <c r="X391" s="27" t="s">
        <v>456</v>
      </c>
      <c r="Y391" s="28"/>
      <c r="Z391" s="27" t="s">
        <v>1565</v>
      </c>
      <c r="AA391" s="27" t="s">
        <v>1566</v>
      </c>
      <c r="AB391" s="28"/>
      <c r="AC391" s="27" t="n">
        <v>145</v>
      </c>
      <c r="AD391" s="27" t="n">
        <v>1531</v>
      </c>
      <c r="AE391" s="27" t="s">
        <v>1350</v>
      </c>
      <c r="AF391" s="28"/>
      <c r="AG391" s="28"/>
      <c r="AH391" s="28"/>
      <c r="AI391" s="28"/>
      <c r="AJ391" s="28" t="n">
        <v>0</v>
      </c>
      <c r="AK391" s="28" t="s">
        <v>435</v>
      </c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</row>
    <row r="392" customFormat="false" ht="13.8" hidden="false" customHeight="false" outlineLevel="0" collapsed="false">
      <c r="A392" s="27" t="n">
        <v>20045279</v>
      </c>
      <c r="B392" s="27"/>
      <c r="C392" s="27" t="n">
        <v>0</v>
      </c>
      <c r="D392" s="28"/>
      <c r="E392" s="28"/>
      <c r="F392" s="28"/>
      <c r="G392" s="28" t="s">
        <v>90</v>
      </c>
      <c r="H392" s="28"/>
      <c r="I392" s="28"/>
      <c r="J392" s="28"/>
      <c r="K392" s="27"/>
      <c r="L392" s="27" t="s">
        <v>404</v>
      </c>
      <c r="M392" s="27" t="s">
        <v>405</v>
      </c>
      <c r="N392" s="27"/>
      <c r="O392" s="27" t="s">
        <v>81</v>
      </c>
      <c r="P392" s="57" t="n">
        <v>38282</v>
      </c>
      <c r="Q392" s="28"/>
      <c r="R392" s="31" t="n">
        <f aca="false">YEAR(P392)</f>
        <v>2004</v>
      </c>
      <c r="S392" s="31" t="n">
        <f aca="false">MONTH(P392)</f>
        <v>10</v>
      </c>
      <c r="T392" s="31" t="n">
        <f aca="false">DAY(P392)</f>
        <v>22</v>
      </c>
      <c r="U392" s="27" t="s">
        <v>82</v>
      </c>
      <c r="V392" s="27" t="n">
        <v>1</v>
      </c>
      <c r="W392" s="27" t="s">
        <v>83</v>
      </c>
      <c r="X392" s="27" t="s">
        <v>482</v>
      </c>
      <c r="Y392" s="28"/>
      <c r="Z392" s="27" t="s">
        <v>1567</v>
      </c>
      <c r="AA392" s="27" t="s">
        <v>1568</v>
      </c>
      <c r="AB392" s="28"/>
      <c r="AC392" s="27" t="n">
        <v>61</v>
      </c>
      <c r="AD392" s="27" t="n">
        <v>1265</v>
      </c>
      <c r="AE392" s="27" t="s">
        <v>1344</v>
      </c>
      <c r="AF392" s="28"/>
      <c r="AG392" s="28"/>
      <c r="AH392" s="28"/>
      <c r="AI392" s="28"/>
      <c r="AJ392" s="28" t="n">
        <v>0</v>
      </c>
      <c r="AK392" s="28" t="s">
        <v>435</v>
      </c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</row>
    <row r="393" customFormat="false" ht="13.8" hidden="false" customHeight="false" outlineLevel="0" collapsed="false">
      <c r="A393" s="27" t="n">
        <v>20045284</v>
      </c>
      <c r="B393" s="27"/>
      <c r="C393" s="27" t="n">
        <v>0</v>
      </c>
      <c r="D393" s="28"/>
      <c r="E393" s="28"/>
      <c r="F393" s="28"/>
      <c r="G393" s="28" t="s">
        <v>90</v>
      </c>
      <c r="H393" s="28"/>
      <c r="I393" s="28"/>
      <c r="J393" s="28"/>
      <c r="K393" s="27"/>
      <c r="L393" s="27" t="s">
        <v>404</v>
      </c>
      <c r="M393" s="27" t="s">
        <v>405</v>
      </c>
      <c r="N393" s="27"/>
      <c r="O393" s="27" t="s">
        <v>81</v>
      </c>
      <c r="P393" s="27" t="s">
        <v>1569</v>
      </c>
      <c r="Q393" s="28"/>
      <c r="R393" s="31" t="n">
        <v>2004</v>
      </c>
      <c r="S393" s="31"/>
      <c r="T393" s="31"/>
      <c r="U393" s="27" t="s">
        <v>236</v>
      </c>
      <c r="V393" s="27"/>
      <c r="W393" s="27" t="s">
        <v>83</v>
      </c>
      <c r="X393" s="27" t="s">
        <v>1427</v>
      </c>
      <c r="Y393" s="28"/>
      <c r="Z393" s="27" t="s">
        <v>1047</v>
      </c>
      <c r="AA393" s="27"/>
      <c r="AB393" s="28"/>
      <c r="AC393" s="27" t="n">
        <v>30</v>
      </c>
      <c r="AD393" s="27" t="n">
        <v>1001</v>
      </c>
      <c r="AE393" s="27" t="s">
        <v>1330</v>
      </c>
      <c r="AF393" s="28"/>
      <c r="AG393" s="28"/>
      <c r="AH393" s="28"/>
      <c r="AI393" s="28"/>
      <c r="AJ393" s="28" t="n">
        <v>0</v>
      </c>
      <c r="AK393" s="28" t="s">
        <v>435</v>
      </c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</row>
    <row r="394" customFormat="false" ht="13.8" hidden="false" customHeight="false" outlineLevel="0" collapsed="false">
      <c r="A394" s="27" t="n">
        <v>20045288</v>
      </c>
      <c r="B394" s="27"/>
      <c r="C394" s="27" t="n">
        <v>0</v>
      </c>
      <c r="D394" s="28"/>
      <c r="E394" s="28"/>
      <c r="F394" s="28"/>
      <c r="G394" s="28" t="s">
        <v>90</v>
      </c>
      <c r="H394" s="28"/>
      <c r="I394" s="28"/>
      <c r="J394" s="28"/>
      <c r="K394" s="27"/>
      <c r="L394" s="27" t="s">
        <v>404</v>
      </c>
      <c r="M394" s="27" t="s">
        <v>405</v>
      </c>
      <c r="N394" s="27"/>
      <c r="O394" s="27" t="s">
        <v>81</v>
      </c>
      <c r="P394" s="57" t="n">
        <v>38275</v>
      </c>
      <c r="Q394" s="28"/>
      <c r="R394" s="31" t="n">
        <f aca="false">YEAR(P394)</f>
        <v>2004</v>
      </c>
      <c r="S394" s="31" t="n">
        <f aca="false">MONTH(P394)</f>
        <v>10</v>
      </c>
      <c r="T394" s="31" t="n">
        <f aca="false">DAY(P394)</f>
        <v>15</v>
      </c>
      <c r="U394" s="27"/>
      <c r="V394" s="27" t="n">
        <v>1</v>
      </c>
      <c r="W394" s="27" t="s">
        <v>83</v>
      </c>
      <c r="X394" s="27"/>
      <c r="Y394" s="28"/>
      <c r="Z394" s="27"/>
      <c r="AA394" s="27"/>
      <c r="AB394" s="28"/>
      <c r="AC394" s="27"/>
      <c r="AD394" s="27"/>
      <c r="AE394" s="27" t="s">
        <v>1344</v>
      </c>
      <c r="AF394" s="28"/>
      <c r="AG394" s="28"/>
      <c r="AH394" s="28"/>
      <c r="AI394" s="28"/>
      <c r="AJ394" s="28" t="n">
        <v>0</v>
      </c>
      <c r="AK394" s="28" t="s">
        <v>435</v>
      </c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</row>
    <row r="395" customFormat="false" ht="13.8" hidden="false" customHeight="false" outlineLevel="0" collapsed="false">
      <c r="A395" s="27" t="n">
        <v>20045289</v>
      </c>
      <c r="B395" s="27"/>
      <c r="C395" s="27" t="n">
        <v>0</v>
      </c>
      <c r="D395" s="28"/>
      <c r="E395" s="28"/>
      <c r="F395" s="28"/>
      <c r="G395" s="28" t="s">
        <v>90</v>
      </c>
      <c r="H395" s="28"/>
      <c r="I395" s="28"/>
      <c r="J395" s="28"/>
      <c r="K395" s="27"/>
      <c r="L395" s="27" t="s">
        <v>404</v>
      </c>
      <c r="M395" s="27" t="s">
        <v>405</v>
      </c>
      <c r="N395" s="27"/>
      <c r="O395" s="27" t="s">
        <v>81</v>
      </c>
      <c r="P395" s="57" t="n">
        <v>38250</v>
      </c>
      <c r="Q395" s="28"/>
      <c r="R395" s="31" t="n">
        <f aca="false">YEAR(P395)</f>
        <v>2004</v>
      </c>
      <c r="S395" s="31" t="n">
        <f aca="false">MONTH(P395)</f>
        <v>9</v>
      </c>
      <c r="T395" s="31" t="n">
        <f aca="false">DAY(P395)</f>
        <v>20</v>
      </c>
      <c r="U395" s="27"/>
      <c r="V395" s="27" t="n">
        <v>1</v>
      </c>
      <c r="W395" s="27" t="s">
        <v>83</v>
      </c>
      <c r="X395" s="27" t="s">
        <v>482</v>
      </c>
      <c r="Y395" s="28"/>
      <c r="Z395" s="27" t="s">
        <v>1570</v>
      </c>
      <c r="AA395" s="27" t="s">
        <v>1571</v>
      </c>
      <c r="AB395" s="28"/>
      <c r="AC395" s="27"/>
      <c r="AD395" s="27"/>
      <c r="AE395" s="27" t="s">
        <v>1344</v>
      </c>
      <c r="AF395" s="28"/>
      <c r="AG395" s="28"/>
      <c r="AH395" s="28"/>
      <c r="AI395" s="28"/>
      <c r="AJ395" s="28" t="n">
        <v>0</v>
      </c>
      <c r="AK395" s="28" t="s">
        <v>435</v>
      </c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</row>
    <row r="396" customFormat="false" ht="13.8" hidden="false" customHeight="false" outlineLevel="0" collapsed="false">
      <c r="A396" s="27" t="n">
        <v>20055150</v>
      </c>
      <c r="B396" s="27"/>
      <c r="C396" s="27" t="n">
        <v>0</v>
      </c>
      <c r="D396" s="28"/>
      <c r="E396" s="28"/>
      <c r="F396" s="28"/>
      <c r="G396" s="28" t="s">
        <v>90</v>
      </c>
      <c r="H396" s="28"/>
      <c r="I396" s="28"/>
      <c r="J396" s="28"/>
      <c r="K396" s="27"/>
      <c r="L396" s="27" t="s">
        <v>404</v>
      </c>
      <c r="M396" s="27" t="s">
        <v>405</v>
      </c>
      <c r="N396" s="27"/>
      <c r="O396" s="27" t="s">
        <v>81</v>
      </c>
      <c r="P396" s="57" t="n">
        <v>38523</v>
      </c>
      <c r="Q396" s="28"/>
      <c r="R396" s="31" t="n">
        <f aca="false">YEAR(P396)</f>
        <v>2005</v>
      </c>
      <c r="S396" s="31" t="n">
        <f aca="false">MONTH(P396)</f>
        <v>6</v>
      </c>
      <c r="T396" s="31" t="n">
        <f aca="false">DAY(P396)</f>
        <v>20</v>
      </c>
      <c r="U396" s="27" t="s">
        <v>236</v>
      </c>
      <c r="V396" s="27" t="n">
        <v>1</v>
      </c>
      <c r="W396" s="27" t="s">
        <v>83</v>
      </c>
      <c r="X396" s="27" t="s">
        <v>659</v>
      </c>
      <c r="Y396" s="28"/>
      <c r="Z396" s="27" t="s">
        <v>1572</v>
      </c>
      <c r="AA396" s="27" t="s">
        <v>1573</v>
      </c>
      <c r="AB396" s="28"/>
      <c r="AC396" s="27" t="n">
        <v>45</v>
      </c>
      <c r="AD396" s="27"/>
      <c r="AE396" s="27" t="s">
        <v>1344</v>
      </c>
      <c r="AF396" s="28"/>
      <c r="AG396" s="28"/>
      <c r="AH396" s="28"/>
      <c r="AI396" s="28"/>
      <c r="AJ396" s="28" t="n">
        <v>0</v>
      </c>
      <c r="AK396" s="28" t="s">
        <v>435</v>
      </c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</row>
    <row r="397" customFormat="false" ht="13.8" hidden="false" customHeight="false" outlineLevel="0" collapsed="false">
      <c r="A397" s="27" t="n">
        <v>20055152</v>
      </c>
      <c r="B397" s="27"/>
      <c r="C397" s="27" t="n">
        <v>0</v>
      </c>
      <c r="D397" s="28"/>
      <c r="E397" s="28"/>
      <c r="F397" s="28"/>
      <c r="G397" s="28" t="s">
        <v>90</v>
      </c>
      <c r="H397" s="28"/>
      <c r="I397" s="28"/>
      <c r="J397" s="28"/>
      <c r="K397" s="27"/>
      <c r="L397" s="27" t="s">
        <v>404</v>
      </c>
      <c r="M397" s="27" t="s">
        <v>405</v>
      </c>
      <c r="N397" s="27"/>
      <c r="O397" s="27" t="s">
        <v>81</v>
      </c>
      <c r="P397" s="57" t="n">
        <v>38501</v>
      </c>
      <c r="Q397" s="28"/>
      <c r="R397" s="31" t="n">
        <f aca="false">YEAR(P397)</f>
        <v>2005</v>
      </c>
      <c r="S397" s="31" t="n">
        <f aca="false">MONTH(P397)</f>
        <v>5</v>
      </c>
      <c r="T397" s="31" t="n">
        <f aca="false">DAY(P397)</f>
        <v>29</v>
      </c>
      <c r="U397" s="27" t="s">
        <v>236</v>
      </c>
      <c r="V397" s="27" t="n">
        <v>3</v>
      </c>
      <c r="W397" s="27" t="s">
        <v>83</v>
      </c>
      <c r="X397" s="27" t="s">
        <v>456</v>
      </c>
      <c r="Y397" s="28"/>
      <c r="Z397" s="27" t="s">
        <v>1574</v>
      </c>
      <c r="AA397" s="27" t="s">
        <v>1575</v>
      </c>
      <c r="AB397" s="28"/>
      <c r="AC397" s="27" t="n">
        <v>71</v>
      </c>
      <c r="AD397" s="27" t="n">
        <v>1340</v>
      </c>
      <c r="AE397" s="27" t="s">
        <v>1350</v>
      </c>
      <c r="AF397" s="28"/>
      <c r="AG397" s="28"/>
      <c r="AH397" s="28"/>
      <c r="AI397" s="28"/>
      <c r="AJ397" s="28" t="n">
        <v>0</v>
      </c>
      <c r="AK397" s="28" t="s">
        <v>435</v>
      </c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</row>
    <row r="398" customFormat="false" ht="13.8" hidden="false" customHeight="false" outlineLevel="0" collapsed="false">
      <c r="A398" s="27" t="n">
        <v>20055156</v>
      </c>
      <c r="B398" s="27"/>
      <c r="C398" s="27" t="n">
        <v>0</v>
      </c>
      <c r="D398" s="28"/>
      <c r="E398" s="28"/>
      <c r="F398" s="28"/>
      <c r="G398" s="28" t="s">
        <v>90</v>
      </c>
      <c r="H398" s="28"/>
      <c r="I398" s="28"/>
      <c r="J398" s="28"/>
      <c r="K398" s="27"/>
      <c r="L398" s="27" t="s">
        <v>404</v>
      </c>
      <c r="M398" s="27" t="s">
        <v>405</v>
      </c>
      <c r="N398" s="27"/>
      <c r="O398" s="27" t="s">
        <v>81</v>
      </c>
      <c r="P398" s="57" t="n">
        <v>38516</v>
      </c>
      <c r="Q398" s="28"/>
      <c r="R398" s="31" t="n">
        <f aca="false">YEAR(P398)</f>
        <v>2005</v>
      </c>
      <c r="S398" s="31" t="n">
        <f aca="false">MONTH(P398)</f>
        <v>6</v>
      </c>
      <c r="T398" s="31" t="n">
        <f aca="false">DAY(P398)</f>
        <v>13</v>
      </c>
      <c r="U398" s="27" t="s">
        <v>236</v>
      </c>
      <c r="V398" s="27" t="n">
        <v>1</v>
      </c>
      <c r="W398" s="27" t="s">
        <v>83</v>
      </c>
      <c r="X398" s="27" t="s">
        <v>482</v>
      </c>
      <c r="Y398" s="28"/>
      <c r="Z398" s="27" t="s">
        <v>1576</v>
      </c>
      <c r="AA398" s="27" t="s">
        <v>1577</v>
      </c>
      <c r="AB398" s="28"/>
      <c r="AC398" s="27"/>
      <c r="AD398" s="27"/>
      <c r="AE398" s="27" t="s">
        <v>1344</v>
      </c>
      <c r="AF398" s="28"/>
      <c r="AG398" s="28"/>
      <c r="AH398" s="28"/>
      <c r="AI398" s="28"/>
      <c r="AJ398" s="28" t="n">
        <v>0</v>
      </c>
      <c r="AK398" s="28" t="s">
        <v>435</v>
      </c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</row>
    <row r="399" customFormat="false" ht="13.8" hidden="false" customHeight="false" outlineLevel="0" collapsed="false">
      <c r="A399" s="27" t="n">
        <v>20055165</v>
      </c>
      <c r="B399" s="27"/>
      <c r="C399" s="27" t="n">
        <v>0</v>
      </c>
      <c r="D399" s="28"/>
      <c r="E399" s="28"/>
      <c r="F399" s="28"/>
      <c r="G399" s="28" t="s">
        <v>90</v>
      </c>
      <c r="H399" s="28"/>
      <c r="I399" s="28"/>
      <c r="J399" s="28"/>
      <c r="K399" s="27"/>
      <c r="L399" s="27" t="s">
        <v>404</v>
      </c>
      <c r="M399" s="27" t="s">
        <v>405</v>
      </c>
      <c r="N399" s="27"/>
      <c r="O399" s="27" t="s">
        <v>81</v>
      </c>
      <c r="P399" s="57" t="n">
        <v>38593</v>
      </c>
      <c r="Q399" s="28"/>
      <c r="R399" s="31" t="n">
        <f aca="false">YEAR(P399)</f>
        <v>2005</v>
      </c>
      <c r="S399" s="31" t="n">
        <f aca="false">MONTH(P399)</f>
        <v>8</v>
      </c>
      <c r="T399" s="31" t="n">
        <f aca="false">DAY(P399)</f>
        <v>29</v>
      </c>
      <c r="U399" s="27" t="s">
        <v>82</v>
      </c>
      <c r="V399" s="27" t="n">
        <v>0</v>
      </c>
      <c r="W399" s="27" t="s">
        <v>83</v>
      </c>
      <c r="X399" s="27" t="s">
        <v>456</v>
      </c>
      <c r="Y399" s="28"/>
      <c r="Z399" s="27" t="s">
        <v>1578</v>
      </c>
      <c r="AA399" s="27" t="s">
        <v>1579</v>
      </c>
      <c r="AB399" s="28"/>
      <c r="AC399" s="27" t="n">
        <v>20</v>
      </c>
      <c r="AD399" s="27"/>
      <c r="AE399" s="27" t="s">
        <v>1350</v>
      </c>
      <c r="AF399" s="28"/>
      <c r="AG399" s="28"/>
      <c r="AH399" s="28"/>
      <c r="AI399" s="28"/>
      <c r="AJ399" s="28" t="n">
        <v>0</v>
      </c>
      <c r="AK399" s="28" t="s">
        <v>435</v>
      </c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</row>
    <row r="400" customFormat="false" ht="13.8" hidden="false" customHeight="false" outlineLevel="0" collapsed="false">
      <c r="A400" s="27" t="n">
        <v>20055277</v>
      </c>
      <c r="B400" s="27"/>
      <c r="C400" s="27" t="n">
        <v>0</v>
      </c>
      <c r="D400" s="28"/>
      <c r="E400" s="28"/>
      <c r="F400" s="28"/>
      <c r="G400" s="28" t="s">
        <v>90</v>
      </c>
      <c r="H400" s="28"/>
      <c r="I400" s="28"/>
      <c r="J400" s="28"/>
      <c r="K400" s="27"/>
      <c r="L400" s="27" t="s">
        <v>404</v>
      </c>
      <c r="M400" s="27" t="s">
        <v>405</v>
      </c>
      <c r="N400" s="27"/>
      <c r="O400" s="27" t="s">
        <v>81</v>
      </c>
      <c r="P400" s="57" t="n">
        <v>38630</v>
      </c>
      <c r="Q400" s="28"/>
      <c r="R400" s="31" t="n">
        <f aca="false">YEAR(P400)</f>
        <v>2005</v>
      </c>
      <c r="S400" s="31" t="n">
        <f aca="false">MONTH(P400)</f>
        <v>10</v>
      </c>
      <c r="T400" s="31" t="n">
        <f aca="false">DAY(P400)</f>
        <v>5</v>
      </c>
      <c r="U400" s="27" t="s">
        <v>236</v>
      </c>
      <c r="V400" s="27" t="n">
        <v>4</v>
      </c>
      <c r="W400" s="27" t="s">
        <v>83</v>
      </c>
      <c r="X400" s="27" t="s">
        <v>456</v>
      </c>
      <c r="Y400" s="28"/>
      <c r="Z400" s="27" t="s">
        <v>1580</v>
      </c>
      <c r="AA400" s="27" t="s">
        <v>1581</v>
      </c>
      <c r="AB400" s="28"/>
      <c r="AC400" s="27" t="n">
        <v>140</v>
      </c>
      <c r="AD400" s="27" t="n">
        <v>1645</v>
      </c>
      <c r="AE400" s="27" t="s">
        <v>1350</v>
      </c>
      <c r="AF400" s="28"/>
      <c r="AG400" s="28"/>
      <c r="AH400" s="28"/>
      <c r="AI400" s="28"/>
      <c r="AJ400" s="28" t="n">
        <v>0</v>
      </c>
      <c r="AK400" s="28" t="s">
        <v>435</v>
      </c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</row>
    <row r="401" customFormat="false" ht="13.8" hidden="false" customHeight="false" outlineLevel="0" collapsed="false">
      <c r="A401" s="27" t="n">
        <v>20055282</v>
      </c>
      <c r="B401" s="27"/>
      <c r="C401" s="27" t="n">
        <v>0</v>
      </c>
      <c r="D401" s="28"/>
      <c r="E401" s="28"/>
      <c r="F401" s="28"/>
      <c r="G401" s="28" t="s">
        <v>90</v>
      </c>
      <c r="H401" s="28"/>
      <c r="I401" s="28"/>
      <c r="J401" s="28"/>
      <c r="K401" s="27"/>
      <c r="L401" s="27" t="s">
        <v>404</v>
      </c>
      <c r="M401" s="27" t="s">
        <v>405</v>
      </c>
      <c r="N401" s="27"/>
      <c r="O401" s="27" t="s">
        <v>81</v>
      </c>
      <c r="P401" s="57" t="n">
        <v>38602</v>
      </c>
      <c r="Q401" s="28"/>
      <c r="R401" s="31" t="n">
        <f aca="false">YEAR(P401)</f>
        <v>2005</v>
      </c>
      <c r="S401" s="31" t="n">
        <f aca="false">MONTH(P401)</f>
        <v>9</v>
      </c>
      <c r="T401" s="31" t="n">
        <f aca="false">DAY(P401)</f>
        <v>7</v>
      </c>
      <c r="U401" s="27" t="s">
        <v>236</v>
      </c>
      <c r="V401" s="27" t="n">
        <v>0</v>
      </c>
      <c r="W401" s="27" t="s">
        <v>83</v>
      </c>
      <c r="X401" s="27" t="s">
        <v>560</v>
      </c>
      <c r="Y401" s="28"/>
      <c r="Z401" s="27" t="s">
        <v>1582</v>
      </c>
      <c r="AA401" s="27" t="s">
        <v>1583</v>
      </c>
      <c r="AB401" s="28"/>
      <c r="AC401" s="27" t="s">
        <v>1584</v>
      </c>
      <c r="AD401" s="27" t="n">
        <v>1061</v>
      </c>
      <c r="AE401" s="27" t="s">
        <v>1330</v>
      </c>
      <c r="AF401" s="28"/>
      <c r="AG401" s="28"/>
      <c r="AH401" s="28"/>
      <c r="AI401" s="28"/>
      <c r="AJ401" s="28" t="n">
        <v>0</v>
      </c>
      <c r="AK401" s="28" t="s">
        <v>435</v>
      </c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</row>
    <row r="402" customFormat="false" ht="13.8" hidden="false" customHeight="false" outlineLevel="0" collapsed="false">
      <c r="A402" s="27" t="n">
        <v>20065212</v>
      </c>
      <c r="B402" s="27"/>
      <c r="C402" s="27" t="n">
        <v>0</v>
      </c>
      <c r="D402" s="28"/>
      <c r="E402" s="28"/>
      <c r="F402" s="28"/>
      <c r="G402" s="28" t="s">
        <v>90</v>
      </c>
      <c r="H402" s="28"/>
      <c r="I402" s="28"/>
      <c r="J402" s="28"/>
      <c r="K402" s="27"/>
      <c r="L402" s="27" t="s">
        <v>404</v>
      </c>
      <c r="M402" s="27" t="s">
        <v>405</v>
      </c>
      <c r="N402" s="27"/>
      <c r="O402" s="27" t="s">
        <v>81</v>
      </c>
      <c r="P402" s="57" t="n">
        <v>38869</v>
      </c>
      <c r="Q402" s="28"/>
      <c r="R402" s="31" t="n">
        <f aca="false">YEAR(P402)</f>
        <v>2006</v>
      </c>
      <c r="S402" s="31" t="n">
        <f aca="false">MONTH(P402)</f>
        <v>6</v>
      </c>
      <c r="T402" s="31" t="n">
        <f aca="false">DAY(P402)</f>
        <v>1</v>
      </c>
      <c r="U402" s="27" t="s">
        <v>236</v>
      </c>
      <c r="V402" s="27" t="n">
        <v>0</v>
      </c>
      <c r="W402" s="27" t="s">
        <v>83</v>
      </c>
      <c r="X402" s="27" t="s">
        <v>659</v>
      </c>
      <c r="Y402" s="28"/>
      <c r="Z402" s="27" t="s">
        <v>1585</v>
      </c>
      <c r="AA402" s="27" t="s">
        <v>1586</v>
      </c>
      <c r="AB402" s="28"/>
      <c r="AC402" s="27" t="n">
        <v>1700</v>
      </c>
      <c r="AD402" s="27" t="n">
        <v>402</v>
      </c>
      <c r="AE402" s="27" t="s">
        <v>1350</v>
      </c>
      <c r="AF402" s="28"/>
      <c r="AG402" s="28"/>
      <c r="AH402" s="28"/>
      <c r="AI402" s="28"/>
      <c r="AJ402" s="28" t="n">
        <v>0</v>
      </c>
      <c r="AK402" s="28" t="s">
        <v>435</v>
      </c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</row>
    <row r="403" customFormat="false" ht="13.8" hidden="false" customHeight="false" outlineLevel="0" collapsed="false">
      <c r="A403" s="27" t="n">
        <v>20065227</v>
      </c>
      <c r="B403" s="27"/>
      <c r="C403" s="27" t="n">
        <v>0</v>
      </c>
      <c r="D403" s="28"/>
      <c r="E403" s="28"/>
      <c r="F403" s="28"/>
      <c r="G403" s="28" t="s">
        <v>90</v>
      </c>
      <c r="H403" s="28"/>
      <c r="I403" s="28"/>
      <c r="J403" s="28"/>
      <c r="K403" s="27"/>
      <c r="L403" s="27" t="s">
        <v>404</v>
      </c>
      <c r="M403" s="27" t="s">
        <v>405</v>
      </c>
      <c r="N403" s="27"/>
      <c r="O403" s="27" t="s">
        <v>81</v>
      </c>
      <c r="P403" s="57" t="n">
        <v>38828</v>
      </c>
      <c r="Q403" s="28"/>
      <c r="R403" s="31" t="n">
        <f aca="false">YEAR(P403)</f>
        <v>2006</v>
      </c>
      <c r="S403" s="31" t="n">
        <f aca="false">MONTH(P403)</f>
        <v>4</v>
      </c>
      <c r="T403" s="31" t="n">
        <f aca="false">DAY(P403)</f>
        <v>21</v>
      </c>
      <c r="U403" s="27" t="s">
        <v>236</v>
      </c>
      <c r="V403" s="27" t="n">
        <v>1</v>
      </c>
      <c r="W403" s="27" t="s">
        <v>83</v>
      </c>
      <c r="X403" s="27" t="s">
        <v>456</v>
      </c>
      <c r="Y403" s="28"/>
      <c r="Z403" s="27" t="s">
        <v>1587</v>
      </c>
      <c r="AA403" s="27" t="s">
        <v>1588</v>
      </c>
      <c r="AB403" s="28"/>
      <c r="AC403" s="27" t="s">
        <v>1589</v>
      </c>
      <c r="AD403" s="27" t="n">
        <v>954</v>
      </c>
      <c r="AE403" s="27" t="s">
        <v>1344</v>
      </c>
      <c r="AF403" s="28"/>
      <c r="AG403" s="28"/>
      <c r="AH403" s="28"/>
      <c r="AI403" s="28"/>
      <c r="AJ403" s="28" t="n">
        <v>0</v>
      </c>
      <c r="AK403" s="28" t="s">
        <v>435</v>
      </c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</row>
    <row r="404" customFormat="false" ht="13.8" hidden="false" customHeight="false" outlineLevel="0" collapsed="false">
      <c r="A404" s="27" t="n">
        <v>20065229</v>
      </c>
      <c r="B404" s="27"/>
      <c r="C404" s="27" t="n">
        <v>0</v>
      </c>
      <c r="D404" s="28"/>
      <c r="E404" s="28"/>
      <c r="F404" s="28"/>
      <c r="G404" s="28" t="s">
        <v>90</v>
      </c>
      <c r="H404" s="28"/>
      <c r="I404" s="28"/>
      <c r="J404" s="28"/>
      <c r="K404" s="27"/>
      <c r="L404" s="27" t="s">
        <v>404</v>
      </c>
      <c r="M404" s="27" t="s">
        <v>405</v>
      </c>
      <c r="N404" s="27"/>
      <c r="O404" s="27" t="s">
        <v>81</v>
      </c>
      <c r="P404" s="57" t="n">
        <v>38835</v>
      </c>
      <c r="Q404" s="28"/>
      <c r="R404" s="31" t="n">
        <f aca="false">YEAR(P404)</f>
        <v>2006</v>
      </c>
      <c r="S404" s="31" t="n">
        <f aca="false">MONTH(P404)</f>
        <v>4</v>
      </c>
      <c r="T404" s="31" t="n">
        <f aca="false">DAY(P404)</f>
        <v>28</v>
      </c>
      <c r="U404" s="27" t="s">
        <v>236</v>
      </c>
      <c r="V404" s="27" t="n">
        <v>3</v>
      </c>
      <c r="W404" s="27" t="s">
        <v>83</v>
      </c>
      <c r="X404" s="27" t="s">
        <v>1135</v>
      </c>
      <c r="Y404" s="28"/>
      <c r="Z404" s="27" t="s">
        <v>1590</v>
      </c>
      <c r="AA404" s="27" t="s">
        <v>1591</v>
      </c>
      <c r="AB404" s="28"/>
      <c r="AC404" s="27" t="n">
        <v>110</v>
      </c>
      <c r="AD404" s="27" t="n">
        <v>1570</v>
      </c>
      <c r="AE404" s="27" t="s">
        <v>1330</v>
      </c>
      <c r="AF404" s="28"/>
      <c r="AG404" s="28"/>
      <c r="AH404" s="28"/>
      <c r="AI404" s="28"/>
      <c r="AJ404" s="28" t="n">
        <v>0</v>
      </c>
      <c r="AK404" s="28" t="s">
        <v>435</v>
      </c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</row>
    <row r="405" customFormat="false" ht="13.8" hidden="false" customHeight="false" outlineLevel="0" collapsed="false">
      <c r="A405" s="27" t="n">
        <v>20065233</v>
      </c>
      <c r="B405" s="27"/>
      <c r="C405" s="27" t="n">
        <v>0</v>
      </c>
      <c r="D405" s="28"/>
      <c r="E405" s="28"/>
      <c r="F405" s="28"/>
      <c r="G405" s="28" t="s">
        <v>90</v>
      </c>
      <c r="H405" s="28"/>
      <c r="I405" s="28"/>
      <c r="J405" s="28"/>
      <c r="K405" s="27"/>
      <c r="L405" s="27" t="s">
        <v>404</v>
      </c>
      <c r="M405" s="27" t="s">
        <v>405</v>
      </c>
      <c r="N405" s="27"/>
      <c r="O405" s="27" t="s">
        <v>81</v>
      </c>
      <c r="P405" s="57" t="n">
        <v>38862</v>
      </c>
      <c r="Q405" s="28"/>
      <c r="R405" s="31" t="n">
        <f aca="false">YEAR(P405)</f>
        <v>2006</v>
      </c>
      <c r="S405" s="31" t="n">
        <f aca="false">MONTH(P405)</f>
        <v>5</v>
      </c>
      <c r="T405" s="31" t="n">
        <f aca="false">DAY(P405)</f>
        <v>25</v>
      </c>
      <c r="U405" s="27" t="s">
        <v>236</v>
      </c>
      <c r="V405" s="27" t="n">
        <v>3</v>
      </c>
      <c r="W405" s="27" t="s">
        <v>83</v>
      </c>
      <c r="X405" s="27" t="s">
        <v>482</v>
      </c>
      <c r="Y405" s="28"/>
      <c r="Z405" s="27" t="s">
        <v>1592</v>
      </c>
      <c r="AA405" s="27" t="s">
        <v>1593</v>
      </c>
      <c r="AB405" s="28"/>
      <c r="AC405" s="27" t="n">
        <v>75</v>
      </c>
      <c r="AD405" s="27" t="n">
        <v>1475</v>
      </c>
      <c r="AE405" s="27" t="s">
        <v>1344</v>
      </c>
      <c r="AF405" s="28"/>
      <c r="AG405" s="28"/>
      <c r="AH405" s="28"/>
      <c r="AI405" s="28"/>
      <c r="AJ405" s="28" t="n">
        <v>0</v>
      </c>
      <c r="AK405" s="28" t="s">
        <v>435</v>
      </c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</row>
    <row r="406" customFormat="false" ht="13.8" hidden="false" customHeight="false" outlineLevel="0" collapsed="false">
      <c r="A406" s="27" t="n">
        <v>20065241</v>
      </c>
      <c r="B406" s="27"/>
      <c r="C406" s="27" t="n">
        <v>0</v>
      </c>
      <c r="D406" s="28"/>
      <c r="E406" s="28"/>
      <c r="F406" s="28"/>
      <c r="G406" s="28" t="s">
        <v>90</v>
      </c>
      <c r="H406" s="28"/>
      <c r="I406" s="28"/>
      <c r="J406" s="28"/>
      <c r="K406" s="27"/>
      <c r="L406" s="27" t="s">
        <v>404</v>
      </c>
      <c r="M406" s="27" t="s">
        <v>405</v>
      </c>
      <c r="N406" s="27"/>
      <c r="O406" s="27" t="s">
        <v>81</v>
      </c>
      <c r="P406" s="57" t="n">
        <v>38878</v>
      </c>
      <c r="Q406" s="28"/>
      <c r="R406" s="31" t="n">
        <f aca="false">YEAR(P406)</f>
        <v>2006</v>
      </c>
      <c r="S406" s="31" t="n">
        <f aca="false">MONTH(P406)</f>
        <v>6</v>
      </c>
      <c r="T406" s="31" t="n">
        <f aca="false">DAY(P406)</f>
        <v>10</v>
      </c>
      <c r="U406" s="27" t="s">
        <v>82</v>
      </c>
      <c r="V406" s="27" t="n">
        <v>2</v>
      </c>
      <c r="W406" s="27" t="s">
        <v>83</v>
      </c>
      <c r="X406" s="27" t="s">
        <v>659</v>
      </c>
      <c r="Y406" s="28"/>
      <c r="Z406" s="27" t="s">
        <v>1594</v>
      </c>
      <c r="AA406" s="27" t="s">
        <v>1595</v>
      </c>
      <c r="AB406" s="28"/>
      <c r="AC406" s="27" t="s">
        <v>1596</v>
      </c>
      <c r="AD406" s="27" t="n">
        <v>1160</v>
      </c>
      <c r="AE406" s="27" t="s">
        <v>1344</v>
      </c>
      <c r="AF406" s="28"/>
      <c r="AG406" s="28"/>
      <c r="AH406" s="28"/>
      <c r="AI406" s="28"/>
      <c r="AJ406" s="28" t="n">
        <v>0</v>
      </c>
      <c r="AK406" s="28" t="s">
        <v>435</v>
      </c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</row>
    <row r="407" customFormat="false" ht="13.8" hidden="false" customHeight="false" outlineLevel="0" collapsed="false">
      <c r="A407" s="27" t="n">
        <v>20065243</v>
      </c>
      <c r="B407" s="27"/>
      <c r="C407" s="27" t="n">
        <v>0</v>
      </c>
      <c r="D407" s="28"/>
      <c r="E407" s="28"/>
      <c r="F407" s="28"/>
      <c r="G407" s="28" t="s">
        <v>90</v>
      </c>
      <c r="H407" s="28"/>
      <c r="I407" s="28"/>
      <c r="J407" s="28"/>
      <c r="K407" s="27"/>
      <c r="L407" s="27" t="s">
        <v>404</v>
      </c>
      <c r="M407" s="27" t="s">
        <v>405</v>
      </c>
      <c r="N407" s="27"/>
      <c r="O407" s="27" t="s">
        <v>81</v>
      </c>
      <c r="P407" s="57" t="n">
        <v>38877</v>
      </c>
      <c r="Q407" s="28"/>
      <c r="R407" s="31" t="n">
        <f aca="false">YEAR(P407)</f>
        <v>2006</v>
      </c>
      <c r="S407" s="31" t="n">
        <f aca="false">MONTH(P407)</f>
        <v>6</v>
      </c>
      <c r="T407" s="31" t="n">
        <f aca="false">DAY(P407)</f>
        <v>9</v>
      </c>
      <c r="U407" s="27" t="s">
        <v>82</v>
      </c>
      <c r="V407" s="27" t="n">
        <v>11</v>
      </c>
      <c r="W407" s="27" t="s">
        <v>83</v>
      </c>
      <c r="X407" s="27" t="s">
        <v>1135</v>
      </c>
      <c r="Y407" s="28"/>
      <c r="Z407" s="27" t="s">
        <v>1597</v>
      </c>
      <c r="AA407" s="27" t="s">
        <v>1598</v>
      </c>
      <c r="AB407" s="28"/>
      <c r="AC407" s="27" t="n">
        <v>94</v>
      </c>
      <c r="AD407" s="27" t="n">
        <v>1462</v>
      </c>
      <c r="AE407" s="27" t="s">
        <v>1350</v>
      </c>
      <c r="AF407" s="28"/>
      <c r="AG407" s="28"/>
      <c r="AH407" s="28"/>
      <c r="AI407" s="28"/>
      <c r="AJ407" s="28" t="n">
        <v>0</v>
      </c>
      <c r="AK407" s="28" t="s">
        <v>435</v>
      </c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</row>
    <row r="408" customFormat="false" ht="13.8" hidden="false" customHeight="false" outlineLevel="0" collapsed="false">
      <c r="A408" s="27" t="n">
        <v>20065246</v>
      </c>
      <c r="B408" s="27"/>
      <c r="C408" s="27" t="n">
        <v>0</v>
      </c>
      <c r="D408" s="28"/>
      <c r="E408" s="28"/>
      <c r="F408" s="28"/>
      <c r="G408" s="28" t="s">
        <v>90</v>
      </c>
      <c r="H408" s="28"/>
      <c r="I408" s="28"/>
      <c r="J408" s="28"/>
      <c r="K408" s="27"/>
      <c r="L408" s="27" t="s">
        <v>404</v>
      </c>
      <c r="M408" s="27" t="s">
        <v>405</v>
      </c>
      <c r="N408" s="27"/>
      <c r="O408" s="27" t="s">
        <v>81</v>
      </c>
      <c r="P408" s="57" t="n">
        <v>38941</v>
      </c>
      <c r="Q408" s="28"/>
      <c r="R408" s="31" t="n">
        <f aca="false">YEAR(P408)</f>
        <v>2006</v>
      </c>
      <c r="S408" s="31" t="n">
        <f aca="false">MONTH(P408)</f>
        <v>8</v>
      </c>
      <c r="T408" s="31" t="n">
        <f aca="false">DAY(P408)</f>
        <v>12</v>
      </c>
      <c r="U408" s="27" t="s">
        <v>236</v>
      </c>
      <c r="V408" s="27" t="n">
        <v>5</v>
      </c>
      <c r="W408" s="27" t="s">
        <v>83</v>
      </c>
      <c r="X408" s="27" t="s">
        <v>456</v>
      </c>
      <c r="Y408" s="28"/>
      <c r="Z408" s="27" t="s">
        <v>1599</v>
      </c>
      <c r="AA408" s="27" t="s">
        <v>1600</v>
      </c>
      <c r="AB408" s="28"/>
      <c r="AC408" s="27"/>
      <c r="AD408" s="27" t="n">
        <v>1635</v>
      </c>
      <c r="AE408" s="27" t="s">
        <v>1350</v>
      </c>
      <c r="AF408" s="28"/>
      <c r="AG408" s="28"/>
      <c r="AH408" s="28"/>
      <c r="AI408" s="28"/>
      <c r="AJ408" s="28" t="n">
        <v>0</v>
      </c>
      <c r="AK408" s="28" t="s">
        <v>435</v>
      </c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</row>
    <row r="409" customFormat="false" ht="13.8" hidden="false" customHeight="false" outlineLevel="0" collapsed="false">
      <c r="A409" s="27" t="n">
        <v>20065247</v>
      </c>
      <c r="B409" s="27"/>
      <c r="C409" s="27" t="n">
        <v>0</v>
      </c>
      <c r="D409" s="28"/>
      <c r="E409" s="28"/>
      <c r="F409" s="28"/>
      <c r="G409" s="28" t="s">
        <v>90</v>
      </c>
      <c r="H409" s="28"/>
      <c r="I409" s="28"/>
      <c r="J409" s="28"/>
      <c r="K409" s="27"/>
      <c r="L409" s="27" t="s">
        <v>404</v>
      </c>
      <c r="M409" s="27" t="s">
        <v>405</v>
      </c>
      <c r="N409" s="27"/>
      <c r="O409" s="27" t="s">
        <v>81</v>
      </c>
      <c r="P409" s="57" t="n">
        <v>38945</v>
      </c>
      <c r="Q409" s="28"/>
      <c r="R409" s="31" t="n">
        <f aca="false">YEAR(P409)</f>
        <v>2006</v>
      </c>
      <c r="S409" s="31" t="n">
        <f aca="false">MONTH(P409)</f>
        <v>8</v>
      </c>
      <c r="T409" s="31" t="n">
        <f aca="false">DAY(P409)</f>
        <v>16</v>
      </c>
      <c r="U409" s="27" t="s">
        <v>236</v>
      </c>
      <c r="V409" s="27" t="n">
        <v>2</v>
      </c>
      <c r="W409" s="27" t="s">
        <v>83</v>
      </c>
      <c r="X409" s="27" t="s">
        <v>456</v>
      </c>
      <c r="Y409" s="28"/>
      <c r="Z409" s="27" t="s">
        <v>1601</v>
      </c>
      <c r="AA409" s="27" t="s">
        <v>1602</v>
      </c>
      <c r="AB409" s="28"/>
      <c r="AC409" s="27" t="n">
        <v>83</v>
      </c>
      <c r="AD409" s="27"/>
      <c r="AE409" s="27" t="s">
        <v>1350</v>
      </c>
      <c r="AF409" s="28"/>
      <c r="AG409" s="28"/>
      <c r="AH409" s="28"/>
      <c r="AI409" s="28"/>
      <c r="AJ409" s="28" t="n">
        <v>0</v>
      </c>
      <c r="AK409" s="28" t="s">
        <v>435</v>
      </c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</row>
    <row r="410" customFormat="false" ht="13.8" hidden="false" customHeight="false" outlineLevel="0" collapsed="false">
      <c r="A410" s="27" t="n">
        <v>20065248</v>
      </c>
      <c r="B410" s="27"/>
      <c r="C410" s="27" t="n">
        <v>0</v>
      </c>
      <c r="D410" s="28"/>
      <c r="E410" s="28"/>
      <c r="F410" s="28"/>
      <c r="G410" s="28" t="s">
        <v>90</v>
      </c>
      <c r="H410" s="28"/>
      <c r="I410" s="28"/>
      <c r="J410" s="28"/>
      <c r="K410" s="27"/>
      <c r="L410" s="27" t="s">
        <v>404</v>
      </c>
      <c r="M410" s="27" t="s">
        <v>405</v>
      </c>
      <c r="N410" s="27"/>
      <c r="O410" s="27" t="s">
        <v>81</v>
      </c>
      <c r="P410" s="57" t="n">
        <v>38849</v>
      </c>
      <c r="Q410" s="28"/>
      <c r="R410" s="31" t="n">
        <f aca="false">YEAR(P410)</f>
        <v>2006</v>
      </c>
      <c r="S410" s="31" t="n">
        <f aca="false">MONTH(P410)</f>
        <v>5</v>
      </c>
      <c r="T410" s="31" t="n">
        <f aca="false">DAY(P410)</f>
        <v>12</v>
      </c>
      <c r="U410" s="27" t="s">
        <v>236</v>
      </c>
      <c r="V410" s="27" t="n">
        <v>10</v>
      </c>
      <c r="W410" s="27" t="s">
        <v>83</v>
      </c>
      <c r="X410" s="27" t="s">
        <v>422</v>
      </c>
      <c r="Y410" s="28"/>
      <c r="Z410" s="27" t="s">
        <v>1603</v>
      </c>
      <c r="AA410" s="27" t="s">
        <v>1604</v>
      </c>
      <c r="AB410" s="28"/>
      <c r="AC410" s="27" t="n">
        <v>163</v>
      </c>
      <c r="AD410" s="27"/>
      <c r="AE410" s="27" t="s">
        <v>1344</v>
      </c>
      <c r="AF410" s="28"/>
      <c r="AG410" s="28"/>
      <c r="AH410" s="28"/>
      <c r="AI410" s="28"/>
      <c r="AJ410" s="28" t="n">
        <v>0</v>
      </c>
      <c r="AK410" s="28" t="s">
        <v>435</v>
      </c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</row>
    <row r="411" customFormat="false" ht="13.8" hidden="false" customHeight="false" outlineLevel="0" collapsed="false">
      <c r="A411" s="27" t="n">
        <v>20065400</v>
      </c>
      <c r="B411" s="27"/>
      <c r="C411" s="27" t="n">
        <v>0</v>
      </c>
      <c r="D411" s="28"/>
      <c r="E411" s="28"/>
      <c r="F411" s="28"/>
      <c r="G411" s="28" t="s">
        <v>90</v>
      </c>
      <c r="H411" s="28"/>
      <c r="I411" s="28"/>
      <c r="J411" s="28"/>
      <c r="K411" s="27"/>
      <c r="L411" s="27" t="s">
        <v>404</v>
      </c>
      <c r="M411" s="27" t="s">
        <v>405</v>
      </c>
      <c r="N411" s="27"/>
      <c r="O411" s="27" t="s">
        <v>81</v>
      </c>
      <c r="P411" s="57" t="n">
        <v>38585</v>
      </c>
      <c r="Q411" s="28"/>
      <c r="R411" s="31" t="n">
        <f aca="false">YEAR(P411)</f>
        <v>2005</v>
      </c>
      <c r="S411" s="31" t="n">
        <f aca="false">MONTH(P411)</f>
        <v>8</v>
      </c>
      <c r="T411" s="31" t="n">
        <f aca="false">DAY(P411)</f>
        <v>21</v>
      </c>
      <c r="U411" s="27" t="s">
        <v>82</v>
      </c>
      <c r="V411" s="27" t="n">
        <v>12</v>
      </c>
      <c r="W411" s="27" t="s">
        <v>83</v>
      </c>
      <c r="X411" s="27" t="s">
        <v>456</v>
      </c>
      <c r="Y411" s="28"/>
      <c r="Z411" s="27" t="s">
        <v>1605</v>
      </c>
      <c r="AA411" s="27" t="s">
        <v>1606</v>
      </c>
      <c r="AB411" s="28"/>
      <c r="AC411" s="27"/>
      <c r="AD411" s="27"/>
      <c r="AE411" s="27" t="s">
        <v>1330</v>
      </c>
      <c r="AF411" s="28"/>
      <c r="AG411" s="28"/>
      <c r="AH411" s="28"/>
      <c r="AI411" s="28"/>
      <c r="AJ411" s="28" t="n">
        <v>0</v>
      </c>
      <c r="AK411" s="28" t="s">
        <v>435</v>
      </c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</row>
    <row r="412" customFormat="false" ht="13.8" hidden="false" customHeight="false" outlineLevel="0" collapsed="false">
      <c r="A412" s="27" t="n">
        <v>20065401</v>
      </c>
      <c r="B412" s="27"/>
      <c r="C412" s="27" t="n">
        <v>0</v>
      </c>
      <c r="D412" s="28"/>
      <c r="E412" s="28"/>
      <c r="F412" s="28"/>
      <c r="G412" s="28" t="s">
        <v>90</v>
      </c>
      <c r="H412" s="28"/>
      <c r="I412" s="28"/>
      <c r="J412" s="28"/>
      <c r="K412" s="28"/>
      <c r="L412" s="27" t="s">
        <v>404</v>
      </c>
      <c r="M412" s="27" t="s">
        <v>405</v>
      </c>
      <c r="N412" s="27"/>
      <c r="O412" s="27" t="s">
        <v>81</v>
      </c>
      <c r="P412" s="28"/>
      <c r="Q412" s="28"/>
      <c r="R412" s="31"/>
      <c r="S412" s="31"/>
      <c r="T412" s="31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58" t="s">
        <v>1359</v>
      </c>
      <c r="AF412" s="28"/>
      <c r="AG412" s="28"/>
      <c r="AH412" s="28"/>
      <c r="AI412" s="28"/>
      <c r="AJ412" s="28" t="n">
        <v>0</v>
      </c>
      <c r="AK412" s="27" t="s">
        <v>435</v>
      </c>
      <c r="AL412" s="28"/>
      <c r="AM412" s="28"/>
      <c r="AN412" s="27" t="s">
        <v>1338</v>
      </c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</row>
    <row r="413" customFormat="false" ht="13.8" hidden="false" customHeight="false" outlineLevel="0" collapsed="false">
      <c r="A413" s="27" t="n">
        <v>20065415</v>
      </c>
      <c r="B413" s="27"/>
      <c r="C413" s="27" t="n">
        <v>0</v>
      </c>
      <c r="D413" s="28"/>
      <c r="E413" s="28"/>
      <c r="F413" s="28"/>
      <c r="G413" s="28" t="s">
        <v>90</v>
      </c>
      <c r="H413" s="28"/>
      <c r="I413" s="28"/>
      <c r="J413" s="28"/>
      <c r="K413" s="27"/>
      <c r="L413" s="27" t="s">
        <v>404</v>
      </c>
      <c r="M413" s="27" t="s">
        <v>405</v>
      </c>
      <c r="N413" s="27"/>
      <c r="O413" s="27" t="s">
        <v>81</v>
      </c>
      <c r="P413" s="57" t="n">
        <v>38970</v>
      </c>
      <c r="Q413" s="28"/>
      <c r="R413" s="31" t="n">
        <f aca="false">YEAR(P413)</f>
        <v>2006</v>
      </c>
      <c r="S413" s="31" t="n">
        <f aca="false">MONTH(P413)</f>
        <v>9</v>
      </c>
      <c r="T413" s="31" t="n">
        <f aca="false">DAY(P413)</f>
        <v>10</v>
      </c>
      <c r="U413" s="27" t="s">
        <v>236</v>
      </c>
      <c r="V413" s="27" t="n">
        <v>6</v>
      </c>
      <c r="W413" s="27" t="s">
        <v>83</v>
      </c>
      <c r="X413" s="27" t="s">
        <v>155</v>
      </c>
      <c r="Y413" s="28"/>
      <c r="Z413" s="27" t="s">
        <v>1607</v>
      </c>
      <c r="AA413" s="27" t="s">
        <v>1608</v>
      </c>
      <c r="AB413" s="28"/>
      <c r="AC413" s="27" t="n">
        <v>216</v>
      </c>
      <c r="AD413" s="27" t="n">
        <v>1901</v>
      </c>
      <c r="AE413" s="27" t="s">
        <v>1350</v>
      </c>
      <c r="AF413" s="28"/>
      <c r="AG413" s="28"/>
      <c r="AH413" s="28"/>
      <c r="AI413" s="28"/>
      <c r="AJ413" s="28" t="n">
        <v>0</v>
      </c>
      <c r="AK413" s="28" t="s">
        <v>435</v>
      </c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</row>
    <row r="414" customFormat="false" ht="13.8" hidden="false" customHeight="false" outlineLevel="0" collapsed="false">
      <c r="A414" s="27" t="n">
        <v>20065420</v>
      </c>
      <c r="B414" s="27"/>
      <c r="C414" s="27" t="n">
        <v>0</v>
      </c>
      <c r="D414" s="28"/>
      <c r="E414" s="28"/>
      <c r="F414" s="28"/>
      <c r="G414" s="28" t="s">
        <v>90</v>
      </c>
      <c r="H414" s="28"/>
      <c r="I414" s="28"/>
      <c r="J414" s="28"/>
      <c r="K414" s="27"/>
      <c r="L414" s="27" t="s">
        <v>404</v>
      </c>
      <c r="M414" s="27" t="s">
        <v>405</v>
      </c>
      <c r="N414" s="27"/>
      <c r="O414" s="27" t="s">
        <v>81</v>
      </c>
      <c r="P414" s="57" t="n">
        <v>38956</v>
      </c>
      <c r="Q414" s="28"/>
      <c r="R414" s="31" t="n">
        <f aca="false">YEAR(P414)</f>
        <v>2006</v>
      </c>
      <c r="S414" s="31" t="n">
        <f aca="false">MONTH(P414)</f>
        <v>8</v>
      </c>
      <c r="T414" s="31" t="n">
        <f aca="false">DAY(P414)</f>
        <v>27</v>
      </c>
      <c r="U414" s="27" t="s">
        <v>82</v>
      </c>
      <c r="V414" s="27" t="s">
        <v>438</v>
      </c>
      <c r="W414" s="27" t="s">
        <v>83</v>
      </c>
      <c r="X414" s="27" t="s">
        <v>456</v>
      </c>
      <c r="Y414" s="28"/>
      <c r="Z414" s="27" t="s">
        <v>1609</v>
      </c>
      <c r="AA414" s="27" t="s">
        <v>1610</v>
      </c>
      <c r="AB414" s="28"/>
      <c r="AC414" s="27" t="n">
        <v>13</v>
      </c>
      <c r="AD414" s="27" t="n">
        <v>743</v>
      </c>
      <c r="AE414" s="27" t="s">
        <v>1330</v>
      </c>
      <c r="AF414" s="28"/>
      <c r="AG414" s="28"/>
      <c r="AH414" s="28"/>
      <c r="AI414" s="28"/>
      <c r="AJ414" s="28" t="n">
        <v>0</v>
      </c>
      <c r="AK414" s="28" t="s">
        <v>435</v>
      </c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</row>
    <row r="415" customFormat="false" ht="13.8" hidden="false" customHeight="false" outlineLevel="0" collapsed="false">
      <c r="A415" s="27" t="n">
        <v>20075007</v>
      </c>
      <c r="B415" s="27"/>
      <c r="C415" s="27" t="n">
        <v>0</v>
      </c>
      <c r="D415" s="28"/>
      <c r="E415" s="28"/>
      <c r="F415" s="28"/>
      <c r="G415" s="28" t="s">
        <v>90</v>
      </c>
      <c r="H415" s="28"/>
      <c r="I415" s="28"/>
      <c r="J415" s="28"/>
      <c r="K415" s="27"/>
      <c r="L415" s="27" t="s">
        <v>404</v>
      </c>
      <c r="M415" s="27" t="s">
        <v>405</v>
      </c>
      <c r="N415" s="27"/>
      <c r="O415" s="27" t="s">
        <v>81</v>
      </c>
      <c r="P415" s="57" t="n">
        <v>38971</v>
      </c>
      <c r="Q415" s="28"/>
      <c r="R415" s="31" t="n">
        <f aca="false">YEAR(P415)</f>
        <v>2006</v>
      </c>
      <c r="S415" s="31" t="n">
        <f aca="false">MONTH(P415)</f>
        <v>9</v>
      </c>
      <c r="T415" s="31" t="n">
        <f aca="false">DAY(P415)</f>
        <v>11</v>
      </c>
      <c r="U415" s="27" t="s">
        <v>82</v>
      </c>
      <c r="V415" s="27" t="n">
        <v>1</v>
      </c>
      <c r="W415" s="27" t="s">
        <v>83</v>
      </c>
      <c r="X415" s="27" t="s">
        <v>1556</v>
      </c>
      <c r="Y415" s="28"/>
      <c r="Z415" s="27" t="s">
        <v>1611</v>
      </c>
      <c r="AA415" s="27" t="s">
        <v>1612</v>
      </c>
      <c r="AB415" s="28"/>
      <c r="AC415" s="27" t="n">
        <v>46</v>
      </c>
      <c r="AD415" s="27" t="n">
        <v>1105</v>
      </c>
      <c r="AE415" s="27" t="s">
        <v>1330</v>
      </c>
      <c r="AF415" s="28"/>
      <c r="AG415" s="28"/>
      <c r="AH415" s="28"/>
      <c r="AI415" s="28"/>
      <c r="AJ415" s="28" t="n">
        <v>0</v>
      </c>
      <c r="AK415" s="28" t="s">
        <v>435</v>
      </c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</row>
    <row r="416" customFormat="false" ht="13.8" hidden="false" customHeight="false" outlineLevel="0" collapsed="false">
      <c r="A416" s="27" t="n">
        <v>20075008</v>
      </c>
      <c r="B416" s="27"/>
      <c r="C416" s="27" t="n">
        <v>0</v>
      </c>
      <c r="D416" s="28"/>
      <c r="E416" s="28"/>
      <c r="F416" s="28"/>
      <c r="G416" s="28" t="s">
        <v>90</v>
      </c>
      <c r="H416" s="28"/>
      <c r="I416" s="28"/>
      <c r="J416" s="28"/>
      <c r="K416" s="27"/>
      <c r="L416" s="27" t="s">
        <v>404</v>
      </c>
      <c r="M416" s="27" t="s">
        <v>405</v>
      </c>
      <c r="N416" s="27"/>
      <c r="O416" s="27" t="s">
        <v>81</v>
      </c>
      <c r="P416" s="57" t="n">
        <v>38971</v>
      </c>
      <c r="Q416" s="28"/>
      <c r="R416" s="31" t="n">
        <f aca="false">YEAR(P416)</f>
        <v>2006</v>
      </c>
      <c r="S416" s="31" t="n">
        <f aca="false">MONTH(P416)</f>
        <v>9</v>
      </c>
      <c r="T416" s="31" t="n">
        <f aca="false">DAY(P416)</f>
        <v>11</v>
      </c>
      <c r="U416" s="27" t="s">
        <v>236</v>
      </c>
      <c r="V416" s="27" t="n">
        <v>1</v>
      </c>
      <c r="W416" s="27" t="s">
        <v>83</v>
      </c>
      <c r="X416" s="27" t="s">
        <v>1556</v>
      </c>
      <c r="Y416" s="28"/>
      <c r="Z416" s="27" t="s">
        <v>1611</v>
      </c>
      <c r="AA416" s="27" t="s">
        <v>1612</v>
      </c>
      <c r="AB416" s="28"/>
      <c r="AC416" s="27" t="n">
        <v>58</v>
      </c>
      <c r="AD416" s="27" t="n">
        <v>1209</v>
      </c>
      <c r="AE416" s="27" t="s">
        <v>1330</v>
      </c>
      <c r="AF416" s="28"/>
      <c r="AG416" s="28"/>
      <c r="AH416" s="28"/>
      <c r="AI416" s="28"/>
      <c r="AJ416" s="28" t="n">
        <v>0</v>
      </c>
      <c r="AK416" s="28" t="s">
        <v>435</v>
      </c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</row>
    <row r="417" customFormat="false" ht="13.8" hidden="false" customHeight="false" outlineLevel="0" collapsed="false">
      <c r="A417" s="27" t="n">
        <v>20075077</v>
      </c>
      <c r="B417" s="27"/>
      <c r="C417" s="27" t="n">
        <v>0</v>
      </c>
      <c r="D417" s="28"/>
      <c r="E417" s="28"/>
      <c r="F417" s="28"/>
      <c r="G417" s="28" t="s">
        <v>90</v>
      </c>
      <c r="H417" s="28"/>
      <c r="I417" s="28"/>
      <c r="J417" s="28"/>
      <c r="K417" s="27"/>
      <c r="L417" s="27" t="s">
        <v>404</v>
      </c>
      <c r="M417" s="27" t="s">
        <v>405</v>
      </c>
      <c r="N417" s="27"/>
      <c r="O417" s="27" t="s">
        <v>81</v>
      </c>
      <c r="P417" s="57" t="n">
        <v>38227</v>
      </c>
      <c r="Q417" s="28"/>
      <c r="R417" s="31" t="n">
        <f aca="false">YEAR(P417)</f>
        <v>2004</v>
      </c>
      <c r="S417" s="31" t="n">
        <f aca="false">MONTH(P417)</f>
        <v>8</v>
      </c>
      <c r="T417" s="31" t="n">
        <f aca="false">DAY(P417)</f>
        <v>28</v>
      </c>
      <c r="U417" s="27" t="s">
        <v>82</v>
      </c>
      <c r="V417" s="27" t="n">
        <v>10</v>
      </c>
      <c r="W417" s="27" t="s">
        <v>83</v>
      </c>
      <c r="X417" s="27" t="s">
        <v>456</v>
      </c>
      <c r="Y417" s="28"/>
      <c r="Z417" s="27" t="s">
        <v>1613</v>
      </c>
      <c r="AA417" s="27" t="s">
        <v>1614</v>
      </c>
      <c r="AB417" s="28"/>
      <c r="AC417" s="27" t="n">
        <v>149</v>
      </c>
      <c r="AD417" s="27" t="n">
        <v>1575</v>
      </c>
      <c r="AE417" s="27" t="s">
        <v>1350</v>
      </c>
      <c r="AF417" s="28"/>
      <c r="AG417" s="28"/>
      <c r="AH417" s="28"/>
      <c r="AI417" s="28"/>
      <c r="AJ417" s="28" t="n">
        <v>0</v>
      </c>
      <c r="AK417" s="28" t="s">
        <v>435</v>
      </c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</row>
    <row r="418" customFormat="false" ht="13.8" hidden="false" customHeight="false" outlineLevel="0" collapsed="false">
      <c r="A418" s="27" t="n">
        <v>20075098</v>
      </c>
      <c r="B418" s="27"/>
      <c r="C418" s="27" t="n">
        <v>0</v>
      </c>
      <c r="D418" s="28"/>
      <c r="E418" s="28"/>
      <c r="F418" s="28"/>
      <c r="G418" s="28" t="s">
        <v>90</v>
      </c>
      <c r="H418" s="28"/>
      <c r="I418" s="28"/>
      <c r="J418" s="28"/>
      <c r="K418" s="27"/>
      <c r="L418" s="27" t="s">
        <v>404</v>
      </c>
      <c r="M418" s="27" t="s">
        <v>405</v>
      </c>
      <c r="N418" s="27"/>
      <c r="O418" s="27" t="s">
        <v>81</v>
      </c>
      <c r="P418" s="57" t="n">
        <v>38512</v>
      </c>
      <c r="Q418" s="28"/>
      <c r="R418" s="31" t="n">
        <f aca="false">YEAR(P418)</f>
        <v>2005</v>
      </c>
      <c r="S418" s="31" t="n">
        <f aca="false">MONTH(P418)</f>
        <v>6</v>
      </c>
      <c r="T418" s="31" t="n">
        <f aca="false">DAY(P418)</f>
        <v>9</v>
      </c>
      <c r="U418" s="27"/>
      <c r="V418" s="27" t="n">
        <v>4</v>
      </c>
      <c r="W418" s="27" t="s">
        <v>83</v>
      </c>
      <c r="X418" s="27" t="s">
        <v>1556</v>
      </c>
      <c r="Y418" s="28"/>
      <c r="Z418" s="27" t="s">
        <v>1615</v>
      </c>
      <c r="AA418" s="27" t="s">
        <v>1616</v>
      </c>
      <c r="AB418" s="28"/>
      <c r="AC418" s="27"/>
      <c r="AD418" s="27"/>
      <c r="AE418" s="27" t="s">
        <v>1344</v>
      </c>
      <c r="AF418" s="28"/>
      <c r="AG418" s="28"/>
      <c r="AH418" s="28"/>
      <c r="AI418" s="28"/>
      <c r="AJ418" s="28" t="n">
        <v>0</v>
      </c>
      <c r="AK418" s="28" t="s">
        <v>435</v>
      </c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</row>
    <row r="419" customFormat="false" ht="13.8" hidden="false" customHeight="false" outlineLevel="0" collapsed="false">
      <c r="A419" s="27" t="n">
        <v>20075180</v>
      </c>
      <c r="B419" s="27"/>
      <c r="C419" s="27" t="n">
        <v>0</v>
      </c>
      <c r="D419" s="28"/>
      <c r="E419" s="28"/>
      <c r="F419" s="28"/>
      <c r="G419" s="28" t="s">
        <v>90</v>
      </c>
      <c r="H419" s="28"/>
      <c r="I419" s="28"/>
      <c r="J419" s="28"/>
      <c r="K419" s="27"/>
      <c r="L419" s="27" t="s">
        <v>404</v>
      </c>
      <c r="M419" s="27" t="s">
        <v>405</v>
      </c>
      <c r="N419" s="27"/>
      <c r="O419" s="27" t="s">
        <v>81</v>
      </c>
      <c r="P419" s="57" t="n">
        <v>39185</v>
      </c>
      <c r="Q419" s="28"/>
      <c r="R419" s="31" t="n">
        <f aca="false">YEAR(P419)</f>
        <v>2007</v>
      </c>
      <c r="S419" s="31" t="n">
        <f aca="false">MONTH(P419)</f>
        <v>4</v>
      </c>
      <c r="T419" s="31" t="n">
        <f aca="false">DAY(P419)</f>
        <v>13</v>
      </c>
      <c r="U419" s="27" t="s">
        <v>236</v>
      </c>
      <c r="V419" s="27" t="n">
        <v>1</v>
      </c>
      <c r="W419" s="27" t="s">
        <v>83</v>
      </c>
      <c r="X419" s="27" t="s">
        <v>456</v>
      </c>
      <c r="Y419" s="28"/>
      <c r="Z419" s="27" t="s">
        <v>1617</v>
      </c>
      <c r="AA419" s="27" t="s">
        <v>1618</v>
      </c>
      <c r="AB419" s="28"/>
      <c r="AC419" s="27" t="n">
        <v>20</v>
      </c>
      <c r="AD419" s="27" t="n">
        <v>940</v>
      </c>
      <c r="AE419" s="27" t="s">
        <v>1344</v>
      </c>
      <c r="AF419" s="28"/>
      <c r="AG419" s="28"/>
      <c r="AH419" s="28"/>
      <c r="AI419" s="28"/>
      <c r="AJ419" s="28" t="n">
        <v>0</v>
      </c>
      <c r="AK419" s="28" t="s">
        <v>435</v>
      </c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</row>
    <row r="420" customFormat="false" ht="13.8" hidden="false" customHeight="false" outlineLevel="0" collapsed="false">
      <c r="A420" s="27" t="n">
        <v>20075215</v>
      </c>
      <c r="B420" s="27"/>
      <c r="C420" s="27" t="n">
        <v>0</v>
      </c>
      <c r="D420" s="28"/>
      <c r="E420" s="28"/>
      <c r="F420" s="28"/>
      <c r="G420" s="28" t="s">
        <v>90</v>
      </c>
      <c r="H420" s="28"/>
      <c r="I420" s="28"/>
      <c r="J420" s="28"/>
      <c r="K420" s="27"/>
      <c r="L420" s="27" t="s">
        <v>404</v>
      </c>
      <c r="M420" s="27" t="s">
        <v>405</v>
      </c>
      <c r="N420" s="27"/>
      <c r="O420" s="27" t="s">
        <v>81</v>
      </c>
      <c r="P420" s="57" t="n">
        <v>39200</v>
      </c>
      <c r="Q420" s="28"/>
      <c r="R420" s="31" t="n">
        <f aca="false">YEAR(P420)</f>
        <v>2007</v>
      </c>
      <c r="S420" s="31" t="n">
        <f aca="false">MONTH(P420)</f>
        <v>4</v>
      </c>
      <c r="T420" s="31" t="n">
        <f aca="false">DAY(P420)</f>
        <v>28</v>
      </c>
      <c r="U420" s="27" t="s">
        <v>236</v>
      </c>
      <c r="V420" s="27" t="n">
        <v>1</v>
      </c>
      <c r="W420" s="27" t="s">
        <v>83</v>
      </c>
      <c r="X420" s="27" t="s">
        <v>155</v>
      </c>
      <c r="Y420" s="28"/>
      <c r="Z420" s="27" t="s">
        <v>1619</v>
      </c>
      <c r="AA420" s="27" t="s">
        <v>1620</v>
      </c>
      <c r="AB420" s="28"/>
      <c r="AC420" s="27"/>
      <c r="AD420" s="27" t="n">
        <v>1108</v>
      </c>
      <c r="AE420" s="27" t="s">
        <v>1344</v>
      </c>
      <c r="AF420" s="28"/>
      <c r="AG420" s="28"/>
      <c r="AH420" s="28"/>
      <c r="AI420" s="28"/>
      <c r="AJ420" s="28" t="n">
        <v>0</v>
      </c>
      <c r="AK420" s="28" t="s">
        <v>435</v>
      </c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</row>
    <row r="421" customFormat="false" ht="13.8" hidden="false" customHeight="false" outlineLevel="0" collapsed="false">
      <c r="A421" s="27" t="n">
        <v>20075218</v>
      </c>
      <c r="B421" s="27"/>
      <c r="C421" s="27" t="n">
        <v>0</v>
      </c>
      <c r="D421" s="28"/>
      <c r="E421" s="28"/>
      <c r="F421" s="28"/>
      <c r="G421" s="28" t="s">
        <v>90</v>
      </c>
      <c r="H421" s="28"/>
      <c r="I421" s="28"/>
      <c r="J421" s="28"/>
      <c r="K421" s="27"/>
      <c r="L421" s="27" t="s">
        <v>404</v>
      </c>
      <c r="M421" s="27" t="s">
        <v>405</v>
      </c>
      <c r="N421" s="27"/>
      <c r="O421" s="27" t="s">
        <v>81</v>
      </c>
      <c r="P421" s="57" t="n">
        <v>39212</v>
      </c>
      <c r="Q421" s="28"/>
      <c r="R421" s="31" t="n">
        <f aca="false">YEAR(P421)</f>
        <v>2007</v>
      </c>
      <c r="S421" s="31" t="n">
        <f aca="false">MONTH(P421)</f>
        <v>5</v>
      </c>
      <c r="T421" s="31" t="n">
        <f aca="false">DAY(P421)</f>
        <v>10</v>
      </c>
      <c r="U421" s="27" t="s">
        <v>82</v>
      </c>
      <c r="V421" s="27" t="n">
        <v>3</v>
      </c>
      <c r="W421" s="27" t="s">
        <v>83</v>
      </c>
      <c r="X421" s="27" t="s">
        <v>422</v>
      </c>
      <c r="Y421" s="28"/>
      <c r="Z421" s="27" t="s">
        <v>1621</v>
      </c>
      <c r="AA421" s="27" t="s">
        <v>1622</v>
      </c>
      <c r="AB421" s="28"/>
      <c r="AC421" s="27"/>
      <c r="AD421" s="27" t="n">
        <v>1315</v>
      </c>
      <c r="AE421" s="27" t="s">
        <v>1350</v>
      </c>
      <c r="AF421" s="28"/>
      <c r="AG421" s="28"/>
      <c r="AH421" s="28"/>
      <c r="AI421" s="28"/>
      <c r="AJ421" s="28" t="n">
        <v>0</v>
      </c>
      <c r="AK421" s="28" t="s">
        <v>435</v>
      </c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</row>
    <row r="422" customFormat="false" ht="13.8" hidden="false" customHeight="false" outlineLevel="0" collapsed="false">
      <c r="A422" s="27" t="n">
        <v>20075409</v>
      </c>
      <c r="B422" s="27"/>
      <c r="C422" s="27" t="n">
        <v>0</v>
      </c>
      <c r="D422" s="28"/>
      <c r="E422" s="28"/>
      <c r="F422" s="28"/>
      <c r="G422" s="28" t="s">
        <v>90</v>
      </c>
      <c r="H422" s="28"/>
      <c r="I422" s="28"/>
      <c r="J422" s="28"/>
      <c r="K422" s="27"/>
      <c r="L422" s="27" t="s">
        <v>404</v>
      </c>
      <c r="M422" s="27" t="s">
        <v>405</v>
      </c>
      <c r="N422" s="27"/>
      <c r="O422" s="27" t="s">
        <v>81</v>
      </c>
      <c r="P422" s="57" t="n">
        <v>39374</v>
      </c>
      <c r="Q422" s="28"/>
      <c r="R422" s="31" t="n">
        <f aca="false">YEAR(P422)</f>
        <v>2007</v>
      </c>
      <c r="S422" s="31" t="n">
        <f aca="false">MONTH(P422)</f>
        <v>10</v>
      </c>
      <c r="T422" s="31" t="n">
        <f aca="false">DAY(P422)</f>
        <v>19</v>
      </c>
      <c r="U422" s="27" t="s">
        <v>82</v>
      </c>
      <c r="V422" s="27" t="n">
        <v>1</v>
      </c>
      <c r="W422" s="27" t="s">
        <v>83</v>
      </c>
      <c r="X422" s="27" t="s">
        <v>1135</v>
      </c>
      <c r="Y422" s="28"/>
      <c r="Z422" s="27" t="s">
        <v>1623</v>
      </c>
      <c r="AA422" s="27" t="s">
        <v>1624</v>
      </c>
      <c r="AB422" s="28"/>
      <c r="AC422" s="27"/>
      <c r="AD422" s="27"/>
      <c r="AE422" s="27" t="s">
        <v>1344</v>
      </c>
      <c r="AF422" s="28"/>
      <c r="AG422" s="28"/>
      <c r="AH422" s="28"/>
      <c r="AI422" s="28"/>
      <c r="AJ422" s="28" t="n">
        <v>0</v>
      </c>
      <c r="AK422" s="28" t="s">
        <v>435</v>
      </c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</row>
    <row r="423" customFormat="false" ht="13.8" hidden="false" customHeight="false" outlineLevel="0" collapsed="false">
      <c r="A423" s="27" t="n">
        <v>20075410</v>
      </c>
      <c r="B423" s="27"/>
      <c r="C423" s="27" t="n">
        <v>0</v>
      </c>
      <c r="D423" s="28"/>
      <c r="E423" s="28"/>
      <c r="F423" s="28"/>
      <c r="G423" s="28" t="s">
        <v>90</v>
      </c>
      <c r="H423" s="28"/>
      <c r="I423" s="28"/>
      <c r="J423" s="28"/>
      <c r="K423" s="27"/>
      <c r="L423" s="27" t="s">
        <v>404</v>
      </c>
      <c r="M423" s="27" t="s">
        <v>405</v>
      </c>
      <c r="N423" s="27"/>
      <c r="O423" s="27" t="s">
        <v>81</v>
      </c>
      <c r="P423" s="57" t="n">
        <v>39354</v>
      </c>
      <c r="Q423" s="28"/>
      <c r="R423" s="31" t="n">
        <f aca="false">YEAR(P423)</f>
        <v>2007</v>
      </c>
      <c r="S423" s="31" t="n">
        <f aca="false">MONTH(P423)</f>
        <v>9</v>
      </c>
      <c r="T423" s="31" t="n">
        <f aca="false">DAY(P423)</f>
        <v>29</v>
      </c>
      <c r="U423" s="27" t="s">
        <v>236</v>
      </c>
      <c r="V423" s="27" t="n">
        <v>2</v>
      </c>
      <c r="W423" s="27" t="s">
        <v>83</v>
      </c>
      <c r="X423" s="27" t="s">
        <v>1135</v>
      </c>
      <c r="Y423" s="28"/>
      <c r="Z423" s="27" t="s">
        <v>1625</v>
      </c>
      <c r="AA423" s="27" t="s">
        <v>1626</v>
      </c>
      <c r="AB423" s="28"/>
      <c r="AC423" s="27" t="n">
        <v>131</v>
      </c>
      <c r="AD423" s="27" t="n">
        <v>1546</v>
      </c>
      <c r="AE423" s="27" t="s">
        <v>1344</v>
      </c>
      <c r="AF423" s="28"/>
      <c r="AG423" s="28"/>
      <c r="AH423" s="28"/>
      <c r="AI423" s="28"/>
      <c r="AJ423" s="28" t="n">
        <v>0</v>
      </c>
      <c r="AK423" s="28" t="s">
        <v>435</v>
      </c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</row>
    <row r="424" customFormat="false" ht="13.8" hidden="false" customHeight="false" outlineLevel="0" collapsed="false">
      <c r="A424" s="27" t="n">
        <v>20075414</v>
      </c>
      <c r="B424" s="27"/>
      <c r="C424" s="27" t="n">
        <v>0</v>
      </c>
      <c r="D424" s="28"/>
      <c r="E424" s="28"/>
      <c r="F424" s="28"/>
      <c r="G424" s="28" t="s">
        <v>90</v>
      </c>
      <c r="H424" s="28"/>
      <c r="I424" s="28"/>
      <c r="J424" s="28"/>
      <c r="K424" s="27"/>
      <c r="L424" s="27" t="s">
        <v>404</v>
      </c>
      <c r="M424" s="27" t="s">
        <v>405</v>
      </c>
      <c r="N424" s="27"/>
      <c r="O424" s="27" t="s">
        <v>81</v>
      </c>
      <c r="P424" s="57" t="n">
        <v>39369</v>
      </c>
      <c r="Q424" s="28"/>
      <c r="R424" s="31" t="n">
        <f aca="false">YEAR(P424)</f>
        <v>2007</v>
      </c>
      <c r="S424" s="31" t="n">
        <f aca="false">MONTH(P424)</f>
        <v>10</v>
      </c>
      <c r="T424" s="31" t="n">
        <f aca="false">DAY(P424)</f>
        <v>14</v>
      </c>
      <c r="U424" s="27" t="s">
        <v>1627</v>
      </c>
      <c r="V424" s="27" t="n">
        <v>1</v>
      </c>
      <c r="W424" s="27" t="s">
        <v>83</v>
      </c>
      <c r="X424" s="27" t="s">
        <v>155</v>
      </c>
      <c r="Y424" s="28"/>
      <c r="Z424" s="27" t="s">
        <v>1628</v>
      </c>
      <c r="AA424" s="27" t="s">
        <v>1629</v>
      </c>
      <c r="AB424" s="28"/>
      <c r="AC424" s="27" t="s">
        <v>1630</v>
      </c>
      <c r="AD424" s="27"/>
      <c r="AE424" s="27" t="s">
        <v>1344</v>
      </c>
      <c r="AF424" s="28"/>
      <c r="AG424" s="28"/>
      <c r="AH424" s="28"/>
      <c r="AI424" s="28"/>
      <c r="AJ424" s="28" t="n">
        <v>0</v>
      </c>
      <c r="AK424" s="28" t="s">
        <v>435</v>
      </c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</row>
    <row r="425" customFormat="false" ht="13.8" hidden="false" customHeight="false" outlineLevel="0" collapsed="false">
      <c r="A425" s="27" t="n">
        <v>20075417</v>
      </c>
      <c r="B425" s="27"/>
      <c r="C425" s="27" t="n">
        <v>0</v>
      </c>
      <c r="D425" s="28"/>
      <c r="E425" s="28"/>
      <c r="F425" s="28"/>
      <c r="G425" s="28" t="s">
        <v>90</v>
      </c>
      <c r="H425" s="28"/>
      <c r="I425" s="28"/>
      <c r="J425" s="28"/>
      <c r="K425" s="27"/>
      <c r="L425" s="27" t="s">
        <v>404</v>
      </c>
      <c r="M425" s="27" t="s">
        <v>405</v>
      </c>
      <c r="N425" s="27"/>
      <c r="O425" s="27" t="s">
        <v>81</v>
      </c>
      <c r="P425" s="57" t="n">
        <v>39389</v>
      </c>
      <c r="Q425" s="28"/>
      <c r="R425" s="31" t="n">
        <f aca="false">YEAR(P425)</f>
        <v>2007</v>
      </c>
      <c r="S425" s="31" t="n">
        <f aca="false">MONTH(P425)</f>
        <v>11</v>
      </c>
      <c r="T425" s="31" t="n">
        <f aca="false">DAY(P425)</f>
        <v>3</v>
      </c>
      <c r="U425" s="27" t="s">
        <v>82</v>
      </c>
      <c r="V425" s="27" t="n">
        <v>3</v>
      </c>
      <c r="W425" s="27" t="s">
        <v>83</v>
      </c>
      <c r="X425" s="27" t="s">
        <v>422</v>
      </c>
      <c r="Y425" s="28"/>
      <c r="Z425" s="27" t="s">
        <v>1631</v>
      </c>
      <c r="AA425" s="27" t="s">
        <v>1632</v>
      </c>
      <c r="AB425" s="28"/>
      <c r="AC425" s="27" t="n">
        <v>99</v>
      </c>
      <c r="AD425" s="27" t="n">
        <v>1409</v>
      </c>
      <c r="AE425" s="27" t="s">
        <v>1330</v>
      </c>
      <c r="AF425" s="28"/>
      <c r="AG425" s="28"/>
      <c r="AH425" s="28"/>
      <c r="AI425" s="28"/>
      <c r="AJ425" s="28" t="n">
        <v>0</v>
      </c>
      <c r="AK425" s="28" t="s">
        <v>435</v>
      </c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</row>
    <row r="426" customFormat="false" ht="13.8" hidden="false" customHeight="false" outlineLevel="0" collapsed="false">
      <c r="A426" s="27" t="n">
        <v>20085022</v>
      </c>
      <c r="B426" s="27"/>
      <c r="C426" s="27" t="n">
        <v>0</v>
      </c>
      <c r="D426" s="28"/>
      <c r="E426" s="28"/>
      <c r="F426" s="28"/>
      <c r="G426" s="28" t="s">
        <v>90</v>
      </c>
      <c r="H426" s="28"/>
      <c r="I426" s="28"/>
      <c r="J426" s="28"/>
      <c r="K426" s="27"/>
      <c r="L426" s="27" t="s">
        <v>404</v>
      </c>
      <c r="M426" s="27" t="s">
        <v>405</v>
      </c>
      <c r="N426" s="27"/>
      <c r="O426" s="27" t="s">
        <v>81</v>
      </c>
      <c r="P426" s="57" t="n">
        <v>39336</v>
      </c>
      <c r="Q426" s="28"/>
      <c r="R426" s="31" t="n">
        <f aca="false">YEAR(P426)</f>
        <v>2007</v>
      </c>
      <c r="S426" s="31" t="n">
        <f aca="false">MONTH(P426)</f>
        <v>9</v>
      </c>
      <c r="T426" s="31" t="n">
        <f aca="false">DAY(P426)</f>
        <v>11</v>
      </c>
      <c r="U426" s="27" t="s">
        <v>82</v>
      </c>
      <c r="V426" s="27" t="n">
        <v>5</v>
      </c>
      <c r="W426" s="27" t="s">
        <v>83</v>
      </c>
      <c r="X426" s="27" t="s">
        <v>155</v>
      </c>
      <c r="Y426" s="28"/>
      <c r="Z426" s="27" t="s">
        <v>1633</v>
      </c>
      <c r="AA426" s="27" t="s">
        <v>1634</v>
      </c>
      <c r="AB426" s="28"/>
      <c r="AC426" s="27"/>
      <c r="AD426" s="27" t="n">
        <v>1601</v>
      </c>
      <c r="AE426" s="27" t="s">
        <v>1350</v>
      </c>
      <c r="AF426" s="28"/>
      <c r="AG426" s="28"/>
      <c r="AH426" s="28"/>
      <c r="AI426" s="28"/>
      <c r="AJ426" s="28" t="n">
        <v>0</v>
      </c>
      <c r="AK426" s="28" t="s">
        <v>435</v>
      </c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</row>
    <row r="427" customFormat="false" ht="13.8" hidden="false" customHeight="false" outlineLevel="0" collapsed="false">
      <c r="A427" s="27" t="n">
        <v>20085023</v>
      </c>
      <c r="B427" s="27"/>
      <c r="C427" s="27" t="n">
        <v>0</v>
      </c>
      <c r="D427" s="28"/>
      <c r="E427" s="28"/>
      <c r="F427" s="28"/>
      <c r="G427" s="28" t="s">
        <v>90</v>
      </c>
      <c r="H427" s="28"/>
      <c r="I427" s="28"/>
      <c r="J427" s="28"/>
      <c r="K427" s="27"/>
      <c r="L427" s="27" t="s">
        <v>404</v>
      </c>
      <c r="M427" s="27" t="s">
        <v>405</v>
      </c>
      <c r="N427" s="27"/>
      <c r="O427" s="27" t="s">
        <v>81</v>
      </c>
      <c r="P427" s="57" t="n">
        <v>39328</v>
      </c>
      <c r="Q427" s="28"/>
      <c r="R427" s="31" t="n">
        <f aca="false">YEAR(P427)</f>
        <v>2007</v>
      </c>
      <c r="S427" s="31" t="n">
        <f aca="false">MONTH(P427)</f>
        <v>9</v>
      </c>
      <c r="T427" s="31" t="n">
        <f aca="false">DAY(P427)</f>
        <v>3</v>
      </c>
      <c r="U427" s="27" t="s">
        <v>236</v>
      </c>
      <c r="V427" s="27" t="n">
        <v>0</v>
      </c>
      <c r="W427" s="27" t="s">
        <v>83</v>
      </c>
      <c r="X427" s="27" t="s">
        <v>155</v>
      </c>
      <c r="Y427" s="28"/>
      <c r="Z427" s="27" t="s">
        <v>1635</v>
      </c>
      <c r="AA427" s="27" t="s">
        <v>1636</v>
      </c>
      <c r="AB427" s="28"/>
      <c r="AC427" s="27" t="n">
        <v>38</v>
      </c>
      <c r="AD427" s="27" t="n">
        <v>1014</v>
      </c>
      <c r="AE427" s="27" t="s">
        <v>1344</v>
      </c>
      <c r="AF427" s="28"/>
      <c r="AG427" s="28"/>
      <c r="AH427" s="28"/>
      <c r="AI427" s="28"/>
      <c r="AJ427" s="28" t="n">
        <v>0</v>
      </c>
      <c r="AK427" s="28" t="s">
        <v>435</v>
      </c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</row>
    <row r="428" customFormat="false" ht="13.8" hidden="false" customHeight="false" outlineLevel="0" collapsed="false">
      <c r="A428" s="27" t="n">
        <v>20085173</v>
      </c>
      <c r="B428" s="27"/>
      <c r="C428" s="27" t="n">
        <v>0</v>
      </c>
      <c r="D428" s="28"/>
      <c r="E428" s="28"/>
      <c r="F428" s="28"/>
      <c r="G428" s="28" t="s">
        <v>90</v>
      </c>
      <c r="H428" s="28"/>
      <c r="I428" s="28"/>
      <c r="J428" s="28"/>
      <c r="K428" s="27"/>
      <c r="L428" s="27" t="s">
        <v>404</v>
      </c>
      <c r="M428" s="27" t="s">
        <v>405</v>
      </c>
      <c r="N428" s="27"/>
      <c r="O428" s="27" t="s">
        <v>81</v>
      </c>
      <c r="P428" s="57" t="n">
        <v>39553</v>
      </c>
      <c r="Q428" s="28"/>
      <c r="R428" s="31" t="n">
        <f aca="false">YEAR(P428)</f>
        <v>2008</v>
      </c>
      <c r="S428" s="31" t="n">
        <f aca="false">MONTH(P428)</f>
        <v>4</v>
      </c>
      <c r="T428" s="31" t="n">
        <f aca="false">DAY(P428)</f>
        <v>15</v>
      </c>
      <c r="U428" s="27" t="s">
        <v>236</v>
      </c>
      <c r="V428" s="27"/>
      <c r="W428" s="27" t="s">
        <v>83</v>
      </c>
      <c r="X428" s="27" t="s">
        <v>456</v>
      </c>
      <c r="Y428" s="28"/>
      <c r="Z428" s="27" t="s">
        <v>1637</v>
      </c>
      <c r="AA428" s="27" t="s">
        <v>1638</v>
      </c>
      <c r="AB428" s="28"/>
      <c r="AC428" s="27" t="n">
        <v>134</v>
      </c>
      <c r="AD428" s="27" t="n">
        <v>1566</v>
      </c>
      <c r="AE428" s="27" t="s">
        <v>1330</v>
      </c>
      <c r="AF428" s="28"/>
      <c r="AG428" s="28"/>
      <c r="AH428" s="28"/>
      <c r="AI428" s="28"/>
      <c r="AJ428" s="28" t="n">
        <v>0</v>
      </c>
      <c r="AK428" s="28" t="s">
        <v>435</v>
      </c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</row>
    <row r="429" customFormat="false" ht="13.8" hidden="false" customHeight="false" outlineLevel="0" collapsed="false">
      <c r="A429" s="27" t="n">
        <v>20085176</v>
      </c>
      <c r="B429" s="27"/>
      <c r="C429" s="27" t="n">
        <v>0</v>
      </c>
      <c r="D429" s="28"/>
      <c r="E429" s="28"/>
      <c r="F429" s="28"/>
      <c r="G429" s="28" t="s">
        <v>90</v>
      </c>
      <c r="H429" s="28"/>
      <c r="I429" s="28"/>
      <c r="J429" s="28"/>
      <c r="K429" s="27"/>
      <c r="L429" s="27" t="s">
        <v>404</v>
      </c>
      <c r="M429" s="27" t="s">
        <v>405</v>
      </c>
      <c r="N429" s="27"/>
      <c r="O429" s="27" t="s">
        <v>81</v>
      </c>
      <c r="P429" s="57" t="n">
        <v>39562</v>
      </c>
      <c r="Q429" s="28"/>
      <c r="R429" s="31" t="n">
        <f aca="false">YEAR(P429)</f>
        <v>2008</v>
      </c>
      <c r="S429" s="31" t="n">
        <f aca="false">MONTH(P429)</f>
        <v>4</v>
      </c>
      <c r="T429" s="31" t="n">
        <f aca="false">DAY(P429)</f>
        <v>24</v>
      </c>
      <c r="U429" s="27" t="s">
        <v>236</v>
      </c>
      <c r="V429" s="27"/>
      <c r="W429" s="27" t="s">
        <v>83</v>
      </c>
      <c r="X429" s="27" t="s">
        <v>482</v>
      </c>
      <c r="Y429" s="28"/>
      <c r="Z429" s="27" t="s">
        <v>1639</v>
      </c>
      <c r="AA429" s="27"/>
      <c r="AB429" s="28"/>
      <c r="AC429" s="27"/>
      <c r="AD429" s="27"/>
      <c r="AE429" s="27" t="s">
        <v>1350</v>
      </c>
      <c r="AF429" s="28"/>
      <c r="AG429" s="28"/>
      <c r="AH429" s="28"/>
      <c r="AI429" s="28"/>
      <c r="AJ429" s="28" t="n">
        <v>0</v>
      </c>
      <c r="AK429" s="28" t="s">
        <v>435</v>
      </c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</row>
    <row r="430" customFormat="false" ht="13.8" hidden="false" customHeight="false" outlineLevel="0" collapsed="false">
      <c r="A430" s="27" t="n">
        <v>20085269</v>
      </c>
      <c r="B430" s="27"/>
      <c r="C430" s="27" t="n">
        <v>0</v>
      </c>
      <c r="D430" s="28"/>
      <c r="E430" s="28"/>
      <c r="F430" s="28"/>
      <c r="G430" s="28" t="s">
        <v>90</v>
      </c>
      <c r="H430" s="28"/>
      <c r="I430" s="28"/>
      <c r="J430" s="28"/>
      <c r="K430" s="27"/>
      <c r="L430" s="27" t="s">
        <v>404</v>
      </c>
      <c r="M430" s="27" t="s">
        <v>405</v>
      </c>
      <c r="N430" s="27"/>
      <c r="O430" s="27" t="s">
        <v>81</v>
      </c>
      <c r="P430" s="57" t="n">
        <v>39591</v>
      </c>
      <c r="Q430" s="28"/>
      <c r="R430" s="31" t="n">
        <f aca="false">YEAR(P430)</f>
        <v>2008</v>
      </c>
      <c r="S430" s="31" t="n">
        <f aca="false">MONTH(P430)</f>
        <v>5</v>
      </c>
      <c r="T430" s="31" t="n">
        <f aca="false">DAY(P430)</f>
        <v>23</v>
      </c>
      <c r="U430" s="27" t="s">
        <v>236</v>
      </c>
      <c r="V430" s="27"/>
      <c r="W430" s="27" t="s">
        <v>83</v>
      </c>
      <c r="X430" s="27" t="s">
        <v>1556</v>
      </c>
      <c r="Y430" s="28"/>
      <c r="Z430" s="27" t="s">
        <v>1640</v>
      </c>
      <c r="AA430" s="27" t="s">
        <v>1641</v>
      </c>
      <c r="AB430" s="28"/>
      <c r="AC430" s="27" t="n">
        <v>99</v>
      </c>
      <c r="AD430" s="27" t="n">
        <v>1546</v>
      </c>
      <c r="AE430" s="27" t="s">
        <v>1350</v>
      </c>
      <c r="AF430" s="28"/>
      <c r="AG430" s="28"/>
      <c r="AH430" s="28"/>
      <c r="AI430" s="28"/>
      <c r="AJ430" s="28" t="n">
        <v>0</v>
      </c>
      <c r="AK430" s="28" t="s">
        <v>435</v>
      </c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</row>
    <row r="431" customFormat="false" ht="13.8" hidden="false" customHeight="false" outlineLevel="0" collapsed="false">
      <c r="A431" s="27" t="n">
        <v>20085281</v>
      </c>
      <c r="B431" s="27"/>
      <c r="C431" s="27" t="n">
        <v>0</v>
      </c>
      <c r="D431" s="28"/>
      <c r="E431" s="28"/>
      <c r="F431" s="28"/>
      <c r="G431" s="28" t="s">
        <v>90</v>
      </c>
      <c r="H431" s="28"/>
      <c r="I431" s="28"/>
      <c r="J431" s="28"/>
      <c r="K431" s="27"/>
      <c r="L431" s="27" t="s">
        <v>404</v>
      </c>
      <c r="M431" s="27" t="s">
        <v>405</v>
      </c>
      <c r="N431" s="27"/>
      <c r="O431" s="27" t="s">
        <v>81</v>
      </c>
      <c r="P431" s="57" t="n">
        <v>39590</v>
      </c>
      <c r="Q431" s="28"/>
      <c r="R431" s="31" t="n">
        <f aca="false">YEAR(P431)</f>
        <v>2008</v>
      </c>
      <c r="S431" s="31" t="n">
        <f aca="false">MONTH(P431)</f>
        <v>5</v>
      </c>
      <c r="T431" s="31" t="n">
        <f aca="false">DAY(P431)</f>
        <v>22</v>
      </c>
      <c r="U431" s="27" t="s">
        <v>236</v>
      </c>
      <c r="V431" s="27"/>
      <c r="W431" s="27" t="s">
        <v>83</v>
      </c>
      <c r="X431" s="27" t="s">
        <v>1135</v>
      </c>
      <c r="Y431" s="28"/>
      <c r="Z431" s="27" t="s">
        <v>1642</v>
      </c>
      <c r="AA431" s="27" t="s">
        <v>1643</v>
      </c>
      <c r="AB431" s="28"/>
      <c r="AC431" s="27" t="n">
        <v>61</v>
      </c>
      <c r="AD431" s="27"/>
      <c r="AE431" s="27" t="s">
        <v>1350</v>
      </c>
      <c r="AF431" s="28"/>
      <c r="AG431" s="28"/>
      <c r="AH431" s="28"/>
      <c r="AI431" s="28"/>
      <c r="AJ431" s="28" t="n">
        <v>0</v>
      </c>
      <c r="AK431" s="28" t="s">
        <v>435</v>
      </c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</row>
    <row r="432" customFormat="false" ht="13.8" hidden="false" customHeight="false" outlineLevel="0" collapsed="false">
      <c r="A432" s="27" t="n">
        <v>20085354</v>
      </c>
      <c r="B432" s="27"/>
      <c r="C432" s="27" t="n">
        <v>0</v>
      </c>
      <c r="D432" s="28"/>
      <c r="E432" s="28"/>
      <c r="F432" s="28"/>
      <c r="G432" s="28" t="s">
        <v>90</v>
      </c>
      <c r="H432" s="28"/>
      <c r="I432" s="28"/>
      <c r="J432" s="28"/>
      <c r="K432" s="27"/>
      <c r="L432" s="27" t="s">
        <v>404</v>
      </c>
      <c r="M432" s="27" t="s">
        <v>405</v>
      </c>
      <c r="N432" s="27"/>
      <c r="O432" s="27" t="s">
        <v>81</v>
      </c>
      <c r="P432" s="57" t="n">
        <v>39593</v>
      </c>
      <c r="Q432" s="28"/>
      <c r="R432" s="31" t="n">
        <f aca="false">YEAR(P432)</f>
        <v>2008</v>
      </c>
      <c r="S432" s="31" t="n">
        <f aca="false">MONTH(P432)</f>
        <v>5</v>
      </c>
      <c r="T432" s="31" t="n">
        <f aca="false">DAY(P432)</f>
        <v>25</v>
      </c>
      <c r="U432" s="27" t="s">
        <v>236</v>
      </c>
      <c r="V432" s="27"/>
      <c r="W432" s="27" t="s">
        <v>83</v>
      </c>
      <c r="X432" s="27" t="s">
        <v>1556</v>
      </c>
      <c r="Y432" s="28"/>
      <c r="Z432" s="27" t="s">
        <v>1644</v>
      </c>
      <c r="AA432" s="27" t="s">
        <v>1645</v>
      </c>
      <c r="AB432" s="28"/>
      <c r="AC432" s="27" t="n">
        <v>72</v>
      </c>
      <c r="AD432" s="27" t="n">
        <v>1420</v>
      </c>
      <c r="AE432" s="27" t="s">
        <v>1350</v>
      </c>
      <c r="AF432" s="28"/>
      <c r="AG432" s="28"/>
      <c r="AH432" s="28"/>
      <c r="AI432" s="28"/>
      <c r="AJ432" s="28" t="n">
        <v>0</v>
      </c>
      <c r="AK432" s="28" t="s">
        <v>435</v>
      </c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</row>
    <row r="433" customFormat="false" ht="13.8" hidden="false" customHeight="false" outlineLevel="0" collapsed="false">
      <c r="A433" s="27" t="n">
        <v>20085374</v>
      </c>
      <c r="B433" s="27"/>
      <c r="C433" s="27" t="n">
        <v>0</v>
      </c>
      <c r="D433" s="28"/>
      <c r="E433" s="28"/>
      <c r="F433" s="28"/>
      <c r="G433" s="28" t="s">
        <v>90</v>
      </c>
      <c r="H433" s="28"/>
      <c r="I433" s="28"/>
      <c r="J433" s="28"/>
      <c r="K433" s="27"/>
      <c r="L433" s="27" t="s">
        <v>404</v>
      </c>
      <c r="M433" s="27" t="s">
        <v>405</v>
      </c>
      <c r="N433" s="27"/>
      <c r="O433" s="27" t="s">
        <v>81</v>
      </c>
      <c r="P433" s="57" t="n">
        <v>39708</v>
      </c>
      <c r="Q433" s="28"/>
      <c r="R433" s="31" t="n">
        <f aca="false">YEAR(P433)</f>
        <v>2008</v>
      </c>
      <c r="S433" s="31" t="n">
        <f aca="false">MONTH(P433)</f>
        <v>9</v>
      </c>
      <c r="T433" s="31" t="n">
        <f aca="false">DAY(P433)</f>
        <v>17</v>
      </c>
      <c r="U433" s="27" t="s">
        <v>236</v>
      </c>
      <c r="V433" s="27"/>
      <c r="W433" s="27" t="s">
        <v>83</v>
      </c>
      <c r="X433" s="27" t="s">
        <v>456</v>
      </c>
      <c r="Y433" s="28"/>
      <c r="Z433" s="27" t="s">
        <v>1646</v>
      </c>
      <c r="AA433" s="27" t="s">
        <v>1647</v>
      </c>
      <c r="AB433" s="28"/>
      <c r="AC433" s="27" t="n">
        <v>74</v>
      </c>
      <c r="AD433" s="27" t="n">
        <v>1340</v>
      </c>
      <c r="AE433" s="27" t="s">
        <v>1330</v>
      </c>
      <c r="AF433" s="28"/>
      <c r="AG433" s="28"/>
      <c r="AH433" s="28"/>
      <c r="AI433" s="28"/>
      <c r="AJ433" s="28" t="n">
        <v>0</v>
      </c>
      <c r="AK433" s="28" t="s">
        <v>435</v>
      </c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</row>
    <row r="434" customFormat="false" ht="13.8" hidden="false" customHeight="false" outlineLevel="0" collapsed="false">
      <c r="A434" s="27" t="n">
        <v>20085417</v>
      </c>
      <c r="B434" s="27"/>
      <c r="C434" s="27" t="n">
        <v>0</v>
      </c>
      <c r="D434" s="28"/>
      <c r="E434" s="28"/>
      <c r="F434" s="28"/>
      <c r="G434" s="28" t="s">
        <v>90</v>
      </c>
      <c r="H434" s="28"/>
      <c r="I434" s="28"/>
      <c r="J434" s="28"/>
      <c r="K434" s="27"/>
      <c r="L434" s="27" t="s">
        <v>404</v>
      </c>
      <c r="M434" s="27" t="s">
        <v>405</v>
      </c>
      <c r="N434" s="27"/>
      <c r="O434" s="27" t="s">
        <v>81</v>
      </c>
      <c r="P434" s="57" t="n">
        <v>39765</v>
      </c>
      <c r="Q434" s="28"/>
      <c r="R434" s="31" t="n">
        <f aca="false">YEAR(P434)</f>
        <v>2008</v>
      </c>
      <c r="S434" s="31" t="n">
        <f aca="false">MONTH(P434)</f>
        <v>11</v>
      </c>
      <c r="T434" s="31" t="n">
        <f aca="false">DAY(P434)</f>
        <v>13</v>
      </c>
      <c r="U434" s="27" t="s">
        <v>82</v>
      </c>
      <c r="V434" s="27"/>
      <c r="W434" s="27" t="s">
        <v>83</v>
      </c>
      <c r="X434" s="27" t="s">
        <v>659</v>
      </c>
      <c r="Y434" s="28"/>
      <c r="Z434" s="27" t="s">
        <v>1648</v>
      </c>
      <c r="AA434" s="27" t="s">
        <v>1649</v>
      </c>
      <c r="AB434" s="28"/>
      <c r="AC434" s="27" t="n">
        <v>159</v>
      </c>
      <c r="AD434" s="27" t="n">
        <v>1566</v>
      </c>
      <c r="AE434" s="27" t="s">
        <v>1350</v>
      </c>
      <c r="AF434" s="28"/>
      <c r="AG434" s="28"/>
      <c r="AH434" s="28"/>
      <c r="AI434" s="28"/>
      <c r="AJ434" s="28" t="n">
        <v>0</v>
      </c>
      <c r="AK434" s="28" t="s">
        <v>435</v>
      </c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</row>
    <row r="435" customFormat="false" ht="13.8" hidden="false" customHeight="false" outlineLevel="0" collapsed="false">
      <c r="A435" s="27" t="n">
        <v>20085425</v>
      </c>
      <c r="B435" s="27"/>
      <c r="C435" s="27" t="n">
        <v>0</v>
      </c>
      <c r="D435" s="28"/>
      <c r="E435" s="28"/>
      <c r="F435" s="28"/>
      <c r="G435" s="28" t="s">
        <v>90</v>
      </c>
      <c r="H435" s="28"/>
      <c r="I435" s="28"/>
      <c r="J435" s="28"/>
      <c r="K435" s="27"/>
      <c r="L435" s="27" t="s">
        <v>404</v>
      </c>
      <c r="M435" s="27" t="s">
        <v>405</v>
      </c>
      <c r="N435" s="27"/>
      <c r="O435" s="27" t="s">
        <v>81</v>
      </c>
      <c r="P435" s="57" t="n">
        <v>38673</v>
      </c>
      <c r="Q435" s="28"/>
      <c r="R435" s="31" t="n">
        <f aca="false">YEAR(P435)</f>
        <v>2005</v>
      </c>
      <c r="S435" s="31" t="n">
        <f aca="false">MONTH(P435)</f>
        <v>11</v>
      </c>
      <c r="T435" s="31" t="n">
        <f aca="false">DAY(P435)</f>
        <v>17</v>
      </c>
      <c r="U435" s="27"/>
      <c r="V435" s="27" t="n">
        <v>11</v>
      </c>
      <c r="W435" s="27" t="s">
        <v>83</v>
      </c>
      <c r="X435" s="27" t="s">
        <v>422</v>
      </c>
      <c r="Y435" s="28"/>
      <c r="Z435" s="27" t="s">
        <v>1650</v>
      </c>
      <c r="AA435" s="27" t="s">
        <v>1651</v>
      </c>
      <c r="AB435" s="28"/>
      <c r="AC435" s="27"/>
      <c r="AD435" s="27"/>
      <c r="AE435" s="27" t="s">
        <v>1330</v>
      </c>
      <c r="AF435" s="28"/>
      <c r="AG435" s="28"/>
      <c r="AH435" s="28"/>
      <c r="AI435" s="28"/>
      <c r="AJ435" s="28" t="n">
        <v>0</v>
      </c>
      <c r="AK435" s="28" t="s">
        <v>435</v>
      </c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</row>
    <row r="436" customFormat="false" ht="13.8" hidden="false" customHeight="false" outlineLevel="0" collapsed="false">
      <c r="A436" s="27" t="n">
        <v>20095030</v>
      </c>
      <c r="B436" s="27"/>
      <c r="C436" s="27" t="n">
        <v>0</v>
      </c>
      <c r="D436" s="28"/>
      <c r="E436" s="28"/>
      <c r="F436" s="28"/>
      <c r="G436" s="28" t="s">
        <v>90</v>
      </c>
      <c r="H436" s="28"/>
      <c r="I436" s="28"/>
      <c r="J436" s="28"/>
      <c r="K436" s="27"/>
      <c r="L436" s="27" t="s">
        <v>404</v>
      </c>
      <c r="M436" s="27" t="s">
        <v>405</v>
      </c>
      <c r="N436" s="27"/>
      <c r="O436" s="27" t="s">
        <v>81</v>
      </c>
      <c r="P436" s="57" t="n">
        <v>39733</v>
      </c>
      <c r="Q436" s="28"/>
      <c r="R436" s="31" t="n">
        <f aca="false">YEAR(P436)</f>
        <v>2008</v>
      </c>
      <c r="S436" s="31" t="n">
        <f aca="false">MONTH(P436)</f>
        <v>10</v>
      </c>
      <c r="T436" s="31" t="n">
        <f aca="false">DAY(P436)</f>
        <v>12</v>
      </c>
      <c r="U436" s="27" t="s">
        <v>82</v>
      </c>
      <c r="V436" s="27"/>
      <c r="W436" s="27" t="s">
        <v>83</v>
      </c>
      <c r="X436" s="27" t="s">
        <v>1556</v>
      </c>
      <c r="Y436" s="28"/>
      <c r="Z436" s="27" t="s">
        <v>1652</v>
      </c>
      <c r="AA436" s="27" t="s">
        <v>1653</v>
      </c>
      <c r="AB436" s="28"/>
      <c r="AC436" s="27" t="n">
        <v>146</v>
      </c>
      <c r="AD436" s="27" t="n">
        <v>1546</v>
      </c>
      <c r="AE436" s="27" t="s">
        <v>1350</v>
      </c>
      <c r="AF436" s="28"/>
      <c r="AG436" s="28"/>
      <c r="AH436" s="28"/>
      <c r="AI436" s="28"/>
      <c r="AJ436" s="28" t="n">
        <v>0</v>
      </c>
      <c r="AK436" s="28" t="s">
        <v>435</v>
      </c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</row>
    <row r="437" customFormat="false" ht="13.8" hidden="false" customHeight="false" outlineLevel="0" collapsed="false">
      <c r="A437" s="27" t="n">
        <v>20095033</v>
      </c>
      <c r="B437" s="27"/>
      <c r="C437" s="27" t="n">
        <v>0</v>
      </c>
      <c r="D437" s="28"/>
      <c r="E437" s="28"/>
      <c r="F437" s="28"/>
      <c r="G437" s="28" t="s">
        <v>90</v>
      </c>
      <c r="H437" s="28"/>
      <c r="I437" s="28"/>
      <c r="J437" s="28"/>
      <c r="K437" s="27"/>
      <c r="L437" s="27" t="s">
        <v>404</v>
      </c>
      <c r="M437" s="27" t="s">
        <v>405</v>
      </c>
      <c r="N437" s="27"/>
      <c r="O437" s="27" t="s">
        <v>81</v>
      </c>
      <c r="P437" s="57" t="n">
        <v>39725</v>
      </c>
      <c r="Q437" s="28"/>
      <c r="R437" s="31" t="n">
        <f aca="false">YEAR(P437)</f>
        <v>2008</v>
      </c>
      <c r="S437" s="31" t="n">
        <f aca="false">MONTH(P437)</f>
        <v>10</v>
      </c>
      <c r="T437" s="31" t="n">
        <f aca="false">DAY(P437)</f>
        <v>4</v>
      </c>
      <c r="U437" s="27" t="s">
        <v>236</v>
      </c>
      <c r="V437" s="27"/>
      <c r="W437" s="27" t="s">
        <v>83</v>
      </c>
      <c r="X437" s="27" t="s">
        <v>1135</v>
      </c>
      <c r="Y437" s="28"/>
      <c r="Z437" s="27" t="s">
        <v>1654</v>
      </c>
      <c r="AA437" s="27" t="s">
        <v>1655</v>
      </c>
      <c r="AB437" s="28"/>
      <c r="AC437" s="27" t="n">
        <v>255</v>
      </c>
      <c r="AD437" s="27" t="n">
        <v>1673</v>
      </c>
      <c r="AE437" s="27" t="s">
        <v>1350</v>
      </c>
      <c r="AF437" s="28"/>
      <c r="AG437" s="28"/>
      <c r="AH437" s="28"/>
      <c r="AI437" s="28"/>
      <c r="AJ437" s="28" t="n">
        <v>0</v>
      </c>
      <c r="AK437" s="28" t="s">
        <v>435</v>
      </c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</row>
    <row r="438" customFormat="false" ht="13.8" hidden="false" customHeight="false" outlineLevel="0" collapsed="false">
      <c r="A438" s="27" t="n">
        <v>20095318</v>
      </c>
      <c r="B438" s="27"/>
      <c r="C438" s="27" t="n">
        <v>0</v>
      </c>
      <c r="D438" s="28"/>
      <c r="E438" s="28"/>
      <c r="F438" s="28"/>
      <c r="G438" s="28" t="s">
        <v>90</v>
      </c>
      <c r="H438" s="28"/>
      <c r="I438" s="28"/>
      <c r="J438" s="28"/>
      <c r="K438" s="27"/>
      <c r="L438" s="27" t="s">
        <v>404</v>
      </c>
      <c r="M438" s="27" t="s">
        <v>405</v>
      </c>
      <c r="N438" s="27"/>
      <c r="O438" s="27" t="s">
        <v>81</v>
      </c>
      <c r="P438" s="57" t="n">
        <v>39962</v>
      </c>
      <c r="Q438" s="28"/>
      <c r="R438" s="31" t="n">
        <f aca="false">YEAR(P438)</f>
        <v>2009</v>
      </c>
      <c r="S438" s="31" t="n">
        <f aca="false">MONTH(P438)</f>
        <v>5</v>
      </c>
      <c r="T438" s="31" t="n">
        <f aca="false">DAY(P438)</f>
        <v>29</v>
      </c>
      <c r="U438" s="27" t="s">
        <v>82</v>
      </c>
      <c r="V438" s="27"/>
      <c r="W438" s="27" t="s">
        <v>83</v>
      </c>
      <c r="X438" s="27" t="s">
        <v>456</v>
      </c>
      <c r="Y438" s="28"/>
      <c r="Z438" s="27" t="s">
        <v>1656</v>
      </c>
      <c r="AA438" s="27" t="s">
        <v>1657</v>
      </c>
      <c r="AB438" s="28"/>
      <c r="AC438" s="27" t="n">
        <v>67</v>
      </c>
      <c r="AD438" s="27" t="n">
        <v>1407</v>
      </c>
      <c r="AE438" s="27" t="s">
        <v>1330</v>
      </c>
      <c r="AF438" s="28"/>
      <c r="AG438" s="28"/>
      <c r="AH438" s="28"/>
      <c r="AI438" s="28"/>
      <c r="AJ438" s="28" t="n">
        <v>0</v>
      </c>
      <c r="AK438" s="28" t="s">
        <v>435</v>
      </c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</row>
    <row r="439" customFormat="false" ht="13.8" hidden="false" customHeight="false" outlineLevel="0" collapsed="false">
      <c r="A439" s="27" t="n">
        <v>20095320</v>
      </c>
      <c r="B439" s="27"/>
      <c r="C439" s="27" t="n">
        <v>0</v>
      </c>
      <c r="D439" s="28"/>
      <c r="E439" s="28"/>
      <c r="F439" s="28"/>
      <c r="G439" s="28" t="s">
        <v>90</v>
      </c>
      <c r="H439" s="28"/>
      <c r="I439" s="28"/>
      <c r="J439" s="28"/>
      <c r="K439" s="27"/>
      <c r="L439" s="27" t="s">
        <v>404</v>
      </c>
      <c r="M439" s="27" t="s">
        <v>405</v>
      </c>
      <c r="N439" s="27"/>
      <c r="O439" s="27" t="s">
        <v>81</v>
      </c>
      <c r="P439" s="57" t="n">
        <v>39924</v>
      </c>
      <c r="Q439" s="28"/>
      <c r="R439" s="31" t="n">
        <f aca="false">YEAR(P439)</f>
        <v>2009</v>
      </c>
      <c r="S439" s="31" t="n">
        <f aca="false">MONTH(P439)</f>
        <v>4</v>
      </c>
      <c r="T439" s="31" t="n">
        <f aca="false">DAY(P439)</f>
        <v>21</v>
      </c>
      <c r="U439" s="27" t="s">
        <v>236</v>
      </c>
      <c r="V439" s="27"/>
      <c r="W439" s="27" t="s">
        <v>83</v>
      </c>
      <c r="X439" s="27" t="s">
        <v>1556</v>
      </c>
      <c r="Y439" s="28"/>
      <c r="Z439" s="27" t="s">
        <v>1658</v>
      </c>
      <c r="AA439" s="27" t="s">
        <v>1659</v>
      </c>
      <c r="AB439" s="28"/>
      <c r="AC439" s="27"/>
      <c r="AD439" s="27" t="n">
        <v>1666</v>
      </c>
      <c r="AE439" s="27" t="s">
        <v>1330</v>
      </c>
      <c r="AF439" s="28"/>
      <c r="AG439" s="28"/>
      <c r="AH439" s="28"/>
      <c r="AI439" s="28"/>
      <c r="AJ439" s="28" t="n">
        <v>0</v>
      </c>
      <c r="AK439" s="28" t="s">
        <v>435</v>
      </c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</row>
    <row r="440" customFormat="false" ht="13.8" hidden="false" customHeight="false" outlineLevel="0" collapsed="false">
      <c r="A440" s="27" t="n">
        <v>20095323</v>
      </c>
      <c r="B440" s="27"/>
      <c r="C440" s="27" t="n">
        <v>0</v>
      </c>
      <c r="D440" s="28"/>
      <c r="E440" s="28"/>
      <c r="F440" s="28"/>
      <c r="G440" s="28" t="s">
        <v>90</v>
      </c>
      <c r="H440" s="28"/>
      <c r="I440" s="28"/>
      <c r="J440" s="28"/>
      <c r="K440" s="27"/>
      <c r="L440" s="27" t="s">
        <v>404</v>
      </c>
      <c r="M440" s="27" t="s">
        <v>405</v>
      </c>
      <c r="N440" s="27"/>
      <c r="O440" s="27" t="s">
        <v>81</v>
      </c>
      <c r="P440" s="57" t="n">
        <v>39940</v>
      </c>
      <c r="Q440" s="28"/>
      <c r="R440" s="31" t="n">
        <f aca="false">YEAR(P440)</f>
        <v>2009</v>
      </c>
      <c r="S440" s="31" t="n">
        <f aca="false">MONTH(P440)</f>
        <v>5</v>
      </c>
      <c r="T440" s="31" t="n">
        <f aca="false">DAY(P440)</f>
        <v>7</v>
      </c>
      <c r="U440" s="27" t="s">
        <v>236</v>
      </c>
      <c r="V440" s="27"/>
      <c r="W440" s="27" t="s">
        <v>83</v>
      </c>
      <c r="X440" s="27" t="s">
        <v>1427</v>
      </c>
      <c r="Y440" s="28"/>
      <c r="Z440" s="27" t="s">
        <v>1491</v>
      </c>
      <c r="AA440" s="27" t="s">
        <v>1492</v>
      </c>
      <c r="AB440" s="28"/>
      <c r="AC440" s="27" t="s">
        <v>1660</v>
      </c>
      <c r="AD440" s="27" t="n">
        <v>1198</v>
      </c>
      <c r="AE440" s="27" t="s">
        <v>1330</v>
      </c>
      <c r="AF440" s="28"/>
      <c r="AG440" s="28"/>
      <c r="AH440" s="28"/>
      <c r="AI440" s="28"/>
      <c r="AJ440" s="28" t="n">
        <v>0</v>
      </c>
      <c r="AK440" s="28" t="s">
        <v>435</v>
      </c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</row>
    <row r="441" customFormat="false" ht="13.8" hidden="false" customHeight="false" outlineLevel="0" collapsed="false">
      <c r="A441" s="27" t="n">
        <v>20095325</v>
      </c>
      <c r="B441" s="27"/>
      <c r="C441" s="27" t="n">
        <v>0</v>
      </c>
      <c r="D441" s="28"/>
      <c r="E441" s="28"/>
      <c r="F441" s="28"/>
      <c r="G441" s="28" t="s">
        <v>90</v>
      </c>
      <c r="H441" s="28"/>
      <c r="I441" s="28"/>
      <c r="J441" s="28"/>
      <c r="K441" s="27"/>
      <c r="L441" s="27" t="s">
        <v>404</v>
      </c>
      <c r="M441" s="27" t="s">
        <v>405</v>
      </c>
      <c r="N441" s="27"/>
      <c r="O441" s="27" t="s">
        <v>81</v>
      </c>
      <c r="P441" s="27" t="s">
        <v>1661</v>
      </c>
      <c r="Q441" s="28"/>
      <c r="R441" s="31" t="n">
        <v>1999</v>
      </c>
      <c r="S441" s="31"/>
      <c r="T441" s="31"/>
      <c r="U441" s="27" t="s">
        <v>82</v>
      </c>
      <c r="V441" s="27"/>
      <c r="W441" s="27" t="s">
        <v>83</v>
      </c>
      <c r="X441" s="27" t="s">
        <v>155</v>
      </c>
      <c r="Y441" s="28"/>
      <c r="Z441" s="27" t="s">
        <v>292</v>
      </c>
      <c r="AA441" s="27" t="s">
        <v>292</v>
      </c>
      <c r="AB441" s="28"/>
      <c r="AC441" s="27"/>
      <c r="AD441" s="27"/>
      <c r="AE441" s="27" t="s">
        <v>1330</v>
      </c>
      <c r="AF441" s="28"/>
      <c r="AG441" s="28"/>
      <c r="AH441" s="28"/>
      <c r="AI441" s="28"/>
      <c r="AJ441" s="28" t="n">
        <v>0</v>
      </c>
      <c r="AK441" s="28" t="s">
        <v>435</v>
      </c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</row>
    <row r="442" customFormat="false" ht="13.8" hidden="false" customHeight="false" outlineLevel="0" collapsed="false">
      <c r="A442" s="27" t="n">
        <v>20105344</v>
      </c>
      <c r="B442" s="27"/>
      <c r="C442" s="27" t="n">
        <v>0</v>
      </c>
      <c r="D442" s="28"/>
      <c r="E442" s="28"/>
      <c r="F442" s="28"/>
      <c r="G442" s="28" t="s">
        <v>90</v>
      </c>
      <c r="H442" s="28"/>
      <c r="I442" s="28"/>
      <c r="J442" s="28"/>
      <c r="K442" s="27"/>
      <c r="L442" s="27" t="s">
        <v>404</v>
      </c>
      <c r="M442" s="27" t="s">
        <v>405</v>
      </c>
      <c r="N442" s="27"/>
      <c r="O442" s="27" t="s">
        <v>81</v>
      </c>
      <c r="P442" s="57" t="n">
        <v>40317</v>
      </c>
      <c r="Q442" s="28"/>
      <c r="R442" s="31" t="n">
        <f aca="false">YEAR(P442)</f>
        <v>2010</v>
      </c>
      <c r="S442" s="31" t="n">
        <f aca="false">MONTH(P442)</f>
        <v>5</v>
      </c>
      <c r="T442" s="31" t="n">
        <f aca="false">DAY(P442)</f>
        <v>19</v>
      </c>
      <c r="U442" s="27" t="s">
        <v>236</v>
      </c>
      <c r="V442" s="27"/>
      <c r="W442" s="27" t="s">
        <v>83</v>
      </c>
      <c r="X442" s="27" t="s">
        <v>422</v>
      </c>
      <c r="Y442" s="28"/>
      <c r="Z442" s="27" t="s">
        <v>1662</v>
      </c>
      <c r="AA442" s="27" t="s">
        <v>1663</v>
      </c>
      <c r="AB442" s="28"/>
      <c r="AC442" s="27" t="n">
        <v>27</v>
      </c>
      <c r="AD442" s="27" t="n">
        <v>987</v>
      </c>
      <c r="AE442" s="27" t="s">
        <v>1330</v>
      </c>
      <c r="AF442" s="28"/>
      <c r="AG442" s="28"/>
      <c r="AH442" s="28"/>
      <c r="AI442" s="28"/>
      <c r="AJ442" s="28" t="n">
        <v>0</v>
      </c>
      <c r="AK442" s="28" t="s">
        <v>435</v>
      </c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</row>
    <row r="443" customFormat="false" ht="13.8" hidden="false" customHeight="false" outlineLevel="0" collapsed="false">
      <c r="A443" s="27" t="n">
        <v>20105346</v>
      </c>
      <c r="B443" s="27"/>
      <c r="C443" s="27" t="n">
        <v>0</v>
      </c>
      <c r="D443" s="28"/>
      <c r="E443" s="28"/>
      <c r="F443" s="28"/>
      <c r="G443" s="28" t="s">
        <v>90</v>
      </c>
      <c r="H443" s="28"/>
      <c r="I443" s="28"/>
      <c r="J443" s="28"/>
      <c r="K443" s="27"/>
      <c r="L443" s="27" t="s">
        <v>404</v>
      </c>
      <c r="M443" s="27" t="s">
        <v>405</v>
      </c>
      <c r="N443" s="27"/>
      <c r="O443" s="27" t="s">
        <v>81</v>
      </c>
      <c r="P443" s="57" t="n">
        <v>40333</v>
      </c>
      <c r="Q443" s="28"/>
      <c r="R443" s="31" t="n">
        <f aca="false">YEAR(P443)</f>
        <v>2010</v>
      </c>
      <c r="S443" s="31" t="n">
        <f aca="false">MONTH(P443)</f>
        <v>6</v>
      </c>
      <c r="T443" s="31" t="n">
        <f aca="false">DAY(P443)</f>
        <v>4</v>
      </c>
      <c r="U443" s="27" t="s">
        <v>82</v>
      </c>
      <c r="V443" s="27"/>
      <c r="W443" s="27" t="s">
        <v>83</v>
      </c>
      <c r="X443" s="27" t="s">
        <v>456</v>
      </c>
      <c r="Y443" s="28"/>
      <c r="Z443" s="27" t="s">
        <v>1664</v>
      </c>
      <c r="AA443" s="27" t="s">
        <v>1665</v>
      </c>
      <c r="AB443" s="28"/>
      <c r="AC443" s="27" t="s">
        <v>1666</v>
      </c>
      <c r="AD443" s="27" t="n">
        <v>1088</v>
      </c>
      <c r="AE443" s="27" t="s">
        <v>1330</v>
      </c>
      <c r="AF443" s="28"/>
      <c r="AG443" s="28"/>
      <c r="AH443" s="28"/>
      <c r="AI443" s="28"/>
      <c r="AJ443" s="28" t="n">
        <v>0</v>
      </c>
      <c r="AK443" s="28" t="s">
        <v>435</v>
      </c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</row>
    <row r="444" customFormat="false" ht="13.8" hidden="false" customHeight="false" outlineLevel="0" collapsed="false">
      <c r="A444" s="27" t="n">
        <v>20105347</v>
      </c>
      <c r="B444" s="27"/>
      <c r="C444" s="27" t="n">
        <v>0</v>
      </c>
      <c r="D444" s="28"/>
      <c r="E444" s="28"/>
      <c r="F444" s="28"/>
      <c r="G444" s="28" t="s">
        <v>90</v>
      </c>
      <c r="H444" s="28"/>
      <c r="I444" s="28"/>
      <c r="J444" s="28"/>
      <c r="K444" s="27"/>
      <c r="L444" s="27" t="s">
        <v>404</v>
      </c>
      <c r="M444" s="27" t="s">
        <v>405</v>
      </c>
      <c r="N444" s="27"/>
      <c r="O444" s="27" t="s">
        <v>81</v>
      </c>
      <c r="P444" s="57" t="n">
        <v>40322</v>
      </c>
      <c r="Q444" s="28"/>
      <c r="R444" s="31" t="n">
        <f aca="false">YEAR(P444)</f>
        <v>2010</v>
      </c>
      <c r="S444" s="31" t="n">
        <f aca="false">MONTH(P444)</f>
        <v>5</v>
      </c>
      <c r="T444" s="31" t="n">
        <f aca="false">DAY(P444)</f>
        <v>24</v>
      </c>
      <c r="U444" s="27" t="s">
        <v>82</v>
      </c>
      <c r="V444" s="27"/>
      <c r="W444" s="27" t="s">
        <v>83</v>
      </c>
      <c r="X444" s="27" t="s">
        <v>560</v>
      </c>
      <c r="Y444" s="28"/>
      <c r="Z444" s="27" t="s">
        <v>1667</v>
      </c>
      <c r="AA444" s="27" t="s">
        <v>1668</v>
      </c>
      <c r="AB444" s="28"/>
      <c r="AC444" s="27" t="n">
        <v>60</v>
      </c>
      <c r="AD444" s="27" t="n">
        <v>1322</v>
      </c>
      <c r="AE444" s="27" t="s">
        <v>1330</v>
      </c>
      <c r="AF444" s="28"/>
      <c r="AG444" s="28"/>
      <c r="AH444" s="28"/>
      <c r="AI444" s="28"/>
      <c r="AJ444" s="28" t="n">
        <v>0</v>
      </c>
      <c r="AK444" s="28" t="s">
        <v>435</v>
      </c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</row>
    <row r="445" customFormat="false" ht="13.8" hidden="false" customHeight="false" outlineLevel="0" collapsed="false">
      <c r="A445" s="27" t="n">
        <v>20105353</v>
      </c>
      <c r="B445" s="27"/>
      <c r="C445" s="27" t="n">
        <v>0</v>
      </c>
      <c r="D445" s="28"/>
      <c r="E445" s="28"/>
      <c r="F445" s="28"/>
      <c r="G445" s="28" t="s">
        <v>90</v>
      </c>
      <c r="H445" s="28"/>
      <c r="I445" s="28"/>
      <c r="J445" s="28"/>
      <c r="K445" s="27"/>
      <c r="L445" s="27" t="s">
        <v>404</v>
      </c>
      <c r="M445" s="27" t="s">
        <v>405</v>
      </c>
      <c r="N445" s="27"/>
      <c r="O445" s="27" t="s">
        <v>81</v>
      </c>
      <c r="P445" s="57" t="n">
        <v>40343</v>
      </c>
      <c r="Q445" s="28"/>
      <c r="R445" s="31" t="n">
        <f aca="false">YEAR(P445)</f>
        <v>2010</v>
      </c>
      <c r="S445" s="31" t="n">
        <f aca="false">MONTH(P445)</f>
        <v>6</v>
      </c>
      <c r="T445" s="31" t="n">
        <f aca="false">DAY(P445)</f>
        <v>14</v>
      </c>
      <c r="U445" s="27" t="s">
        <v>82</v>
      </c>
      <c r="V445" s="27"/>
      <c r="W445" s="27" t="s">
        <v>83</v>
      </c>
      <c r="X445" s="27" t="s">
        <v>456</v>
      </c>
      <c r="Y445" s="28"/>
      <c r="Z445" s="27" t="s">
        <v>1669</v>
      </c>
      <c r="AA445" s="27" t="s">
        <v>1670</v>
      </c>
      <c r="AB445" s="28"/>
      <c r="AC445" s="27" t="n">
        <v>69</v>
      </c>
      <c r="AD445" s="27" t="n">
        <v>1380</v>
      </c>
      <c r="AE445" s="27" t="s">
        <v>1330</v>
      </c>
      <c r="AF445" s="28"/>
      <c r="AG445" s="28"/>
      <c r="AH445" s="28"/>
      <c r="AI445" s="28"/>
      <c r="AJ445" s="28" t="n">
        <v>0</v>
      </c>
      <c r="AK445" s="28" t="s">
        <v>435</v>
      </c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</row>
    <row r="446" customFormat="false" ht="13.8" hidden="false" customHeight="false" outlineLevel="0" collapsed="false">
      <c r="A446" s="27" t="n">
        <v>20105356</v>
      </c>
      <c r="B446" s="27"/>
      <c r="C446" s="27" t="n">
        <v>0</v>
      </c>
      <c r="D446" s="28"/>
      <c r="E446" s="28"/>
      <c r="F446" s="28"/>
      <c r="G446" s="28" t="s">
        <v>90</v>
      </c>
      <c r="H446" s="28"/>
      <c r="I446" s="28"/>
      <c r="J446" s="28"/>
      <c r="K446" s="27"/>
      <c r="L446" s="27" t="s">
        <v>404</v>
      </c>
      <c r="M446" s="27" t="s">
        <v>405</v>
      </c>
      <c r="N446" s="27"/>
      <c r="O446" s="27" t="s">
        <v>81</v>
      </c>
      <c r="P446" s="57" t="n">
        <v>40345</v>
      </c>
      <c r="Q446" s="28"/>
      <c r="R446" s="31" t="n">
        <f aca="false">YEAR(P446)</f>
        <v>2010</v>
      </c>
      <c r="S446" s="31" t="n">
        <f aca="false">MONTH(P446)</f>
        <v>6</v>
      </c>
      <c r="T446" s="31" t="n">
        <f aca="false">DAY(P446)</f>
        <v>16</v>
      </c>
      <c r="U446" s="27" t="n">
        <v>0</v>
      </c>
      <c r="V446" s="27"/>
      <c r="W446" s="27" t="s">
        <v>83</v>
      </c>
      <c r="X446" s="27" t="s">
        <v>659</v>
      </c>
      <c r="Y446" s="28"/>
      <c r="Z446" s="27" t="s">
        <v>1671</v>
      </c>
      <c r="AA446" s="27" t="s">
        <v>1672</v>
      </c>
      <c r="AB446" s="28"/>
      <c r="AC446" s="27"/>
      <c r="AD446" s="27"/>
      <c r="AE446" s="27" t="s">
        <v>1330</v>
      </c>
      <c r="AF446" s="28"/>
      <c r="AG446" s="28"/>
      <c r="AH446" s="28"/>
      <c r="AI446" s="28"/>
      <c r="AJ446" s="28" t="n">
        <v>0</v>
      </c>
      <c r="AK446" s="28" t="s">
        <v>435</v>
      </c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</row>
    <row r="447" customFormat="false" ht="13.8" hidden="false" customHeight="false" outlineLevel="0" collapsed="false">
      <c r="A447" s="27" t="n">
        <v>20105361</v>
      </c>
      <c r="B447" s="27"/>
      <c r="C447" s="27" t="n">
        <v>0</v>
      </c>
      <c r="D447" s="28"/>
      <c r="E447" s="28"/>
      <c r="F447" s="28"/>
      <c r="G447" s="28" t="s">
        <v>90</v>
      </c>
      <c r="H447" s="28"/>
      <c r="I447" s="28"/>
      <c r="J447" s="28"/>
      <c r="K447" s="27"/>
      <c r="L447" s="27" t="s">
        <v>404</v>
      </c>
      <c r="M447" s="27" t="s">
        <v>405</v>
      </c>
      <c r="N447" s="27"/>
      <c r="O447" s="27" t="s">
        <v>81</v>
      </c>
      <c r="P447" s="57" t="n">
        <v>40311</v>
      </c>
      <c r="Q447" s="28"/>
      <c r="R447" s="31" t="n">
        <f aca="false">YEAR(P447)</f>
        <v>2010</v>
      </c>
      <c r="S447" s="31" t="n">
        <f aca="false">MONTH(P447)</f>
        <v>5</v>
      </c>
      <c r="T447" s="31" t="n">
        <f aca="false">DAY(P447)</f>
        <v>13</v>
      </c>
      <c r="U447" s="27" t="s">
        <v>236</v>
      </c>
      <c r="V447" s="27"/>
      <c r="W447" s="27" t="s">
        <v>83</v>
      </c>
      <c r="X447" s="27" t="s">
        <v>1556</v>
      </c>
      <c r="Y447" s="28"/>
      <c r="Z447" s="27" t="s">
        <v>1673</v>
      </c>
      <c r="AA447" s="27" t="s">
        <v>1674</v>
      </c>
      <c r="AB447" s="28"/>
      <c r="AC447" s="27" t="n">
        <v>207</v>
      </c>
      <c r="AD447" s="27" t="n">
        <v>1779</v>
      </c>
      <c r="AE447" s="27" t="s">
        <v>1330</v>
      </c>
      <c r="AF447" s="28"/>
      <c r="AG447" s="28"/>
      <c r="AH447" s="28"/>
      <c r="AI447" s="28"/>
      <c r="AJ447" s="28" t="n">
        <v>0</v>
      </c>
      <c r="AK447" s="28" t="s">
        <v>435</v>
      </c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</row>
    <row r="448" customFormat="false" ht="13.8" hidden="false" customHeight="false" outlineLevel="0" collapsed="false">
      <c r="A448" s="27" t="n">
        <v>20105362</v>
      </c>
      <c r="B448" s="27"/>
      <c r="C448" s="27" t="n">
        <v>0</v>
      </c>
      <c r="D448" s="28"/>
      <c r="E448" s="28"/>
      <c r="F448" s="28"/>
      <c r="G448" s="28" t="s">
        <v>90</v>
      </c>
      <c r="H448" s="28"/>
      <c r="I448" s="28"/>
      <c r="J448" s="28"/>
      <c r="K448" s="27"/>
      <c r="L448" s="27" t="s">
        <v>404</v>
      </c>
      <c r="M448" s="27" t="s">
        <v>405</v>
      </c>
      <c r="N448" s="27"/>
      <c r="O448" s="27" t="s">
        <v>81</v>
      </c>
      <c r="P448" s="57" t="n">
        <v>40307</v>
      </c>
      <c r="Q448" s="28"/>
      <c r="R448" s="31" t="n">
        <f aca="false">YEAR(P448)</f>
        <v>2010</v>
      </c>
      <c r="S448" s="31" t="n">
        <f aca="false">MONTH(P448)</f>
        <v>5</v>
      </c>
      <c r="T448" s="31" t="n">
        <f aca="false">DAY(P448)</f>
        <v>9</v>
      </c>
      <c r="U448" s="27" t="s">
        <v>82</v>
      </c>
      <c r="V448" s="27"/>
      <c r="W448" s="27" t="s">
        <v>83</v>
      </c>
      <c r="X448" s="27" t="s">
        <v>1556</v>
      </c>
      <c r="Y448" s="28"/>
      <c r="Z448" s="27" t="s">
        <v>1675</v>
      </c>
      <c r="AA448" s="27" t="s">
        <v>1676</v>
      </c>
      <c r="AB448" s="28"/>
      <c r="AC448" s="27" t="n">
        <v>95</v>
      </c>
      <c r="AD448" s="27" t="n">
        <v>1394</v>
      </c>
      <c r="AE448" s="27" t="s">
        <v>1330</v>
      </c>
      <c r="AF448" s="28"/>
      <c r="AG448" s="28"/>
      <c r="AH448" s="28"/>
      <c r="AI448" s="28"/>
      <c r="AJ448" s="28" t="n">
        <v>0</v>
      </c>
      <c r="AK448" s="28" t="s">
        <v>435</v>
      </c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</row>
    <row r="449" customFormat="false" ht="13.8" hidden="false" customHeight="false" outlineLevel="0" collapsed="false">
      <c r="A449" s="27" t="n">
        <v>20115348</v>
      </c>
      <c r="B449" s="27"/>
      <c r="C449" s="27" t="n">
        <v>0</v>
      </c>
      <c r="D449" s="28"/>
      <c r="E449" s="28"/>
      <c r="F449" s="28"/>
      <c r="G449" s="28" t="s">
        <v>90</v>
      </c>
      <c r="H449" s="28"/>
      <c r="I449" s="28"/>
      <c r="J449" s="28"/>
      <c r="K449" s="27"/>
      <c r="L449" s="27" t="s">
        <v>404</v>
      </c>
      <c r="M449" s="27" t="s">
        <v>405</v>
      </c>
      <c r="N449" s="27"/>
      <c r="O449" s="27" t="s">
        <v>81</v>
      </c>
      <c r="P449" s="57" t="n">
        <v>40697</v>
      </c>
      <c r="Q449" s="28"/>
      <c r="R449" s="31" t="n">
        <f aca="false">YEAR(P449)</f>
        <v>2011</v>
      </c>
      <c r="S449" s="31" t="n">
        <f aca="false">MONTH(P449)</f>
        <v>6</v>
      </c>
      <c r="T449" s="31" t="n">
        <f aca="false">DAY(P449)</f>
        <v>3</v>
      </c>
      <c r="U449" s="27" t="s">
        <v>236</v>
      </c>
      <c r="V449" s="27"/>
      <c r="W449" s="27" t="s">
        <v>83</v>
      </c>
      <c r="X449" s="27" t="s">
        <v>1127</v>
      </c>
      <c r="Y449" s="28"/>
      <c r="Z449" s="27" t="s">
        <v>1677</v>
      </c>
      <c r="AA449" s="27" t="s">
        <v>1678</v>
      </c>
      <c r="AB449" s="28"/>
      <c r="AC449" s="27" t="n">
        <v>78</v>
      </c>
      <c r="AD449" s="27" t="n">
        <v>1379</v>
      </c>
      <c r="AE449" s="27" t="s">
        <v>1330</v>
      </c>
      <c r="AF449" s="28"/>
      <c r="AG449" s="28"/>
      <c r="AH449" s="28"/>
      <c r="AI449" s="28"/>
      <c r="AJ449" s="28" t="n">
        <v>0</v>
      </c>
      <c r="AK449" s="28" t="s">
        <v>435</v>
      </c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</row>
    <row r="450" customFormat="false" ht="13.8" hidden="false" customHeight="false" outlineLevel="0" collapsed="false">
      <c r="A450" s="27" t="n">
        <v>20115349</v>
      </c>
      <c r="B450" s="27"/>
      <c r="C450" s="27" t="n">
        <v>0</v>
      </c>
      <c r="D450" s="28"/>
      <c r="E450" s="28"/>
      <c r="F450" s="28"/>
      <c r="G450" s="28" t="s">
        <v>90</v>
      </c>
      <c r="H450" s="28"/>
      <c r="I450" s="28"/>
      <c r="J450" s="28"/>
      <c r="K450" s="27"/>
      <c r="L450" s="27" t="s">
        <v>404</v>
      </c>
      <c r="M450" s="27" t="s">
        <v>405</v>
      </c>
      <c r="N450" s="27"/>
      <c r="O450" s="27" t="s">
        <v>81</v>
      </c>
      <c r="P450" s="57" t="n">
        <v>40681</v>
      </c>
      <c r="Q450" s="28"/>
      <c r="R450" s="31" t="n">
        <f aca="false">YEAR(P450)</f>
        <v>2011</v>
      </c>
      <c r="S450" s="31" t="n">
        <f aca="false">MONTH(P450)</f>
        <v>5</v>
      </c>
      <c r="T450" s="31" t="n">
        <f aca="false">DAY(P450)</f>
        <v>18</v>
      </c>
      <c r="U450" s="27" t="s">
        <v>82</v>
      </c>
      <c r="V450" s="27"/>
      <c r="W450" s="27" t="s">
        <v>83</v>
      </c>
      <c r="X450" s="27" t="s">
        <v>1127</v>
      </c>
      <c r="Y450" s="28"/>
      <c r="Z450" s="27" t="s">
        <v>1679</v>
      </c>
      <c r="AA450" s="27" t="s">
        <v>1680</v>
      </c>
      <c r="AB450" s="28"/>
      <c r="AC450" s="27" t="s">
        <v>1681</v>
      </c>
      <c r="AD450" s="27" t="n">
        <v>690</v>
      </c>
      <c r="AE450" s="27" t="s">
        <v>1330</v>
      </c>
      <c r="AF450" s="28"/>
      <c r="AG450" s="28"/>
      <c r="AH450" s="28"/>
      <c r="AI450" s="28"/>
      <c r="AJ450" s="28" t="n">
        <v>0</v>
      </c>
      <c r="AK450" s="28" t="s">
        <v>435</v>
      </c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</row>
    <row r="451" customFormat="false" ht="13.8" hidden="false" customHeight="false" outlineLevel="0" collapsed="false">
      <c r="A451" s="27" t="n">
        <v>20115350</v>
      </c>
      <c r="B451" s="27"/>
      <c r="C451" s="27" t="n">
        <v>0</v>
      </c>
      <c r="D451" s="28"/>
      <c r="E451" s="28"/>
      <c r="F451" s="28"/>
      <c r="G451" s="28" t="s">
        <v>90</v>
      </c>
      <c r="H451" s="28"/>
      <c r="I451" s="28"/>
      <c r="J451" s="28"/>
      <c r="K451" s="27"/>
      <c r="L451" s="27" t="s">
        <v>404</v>
      </c>
      <c r="M451" s="27" t="s">
        <v>405</v>
      </c>
      <c r="N451" s="27"/>
      <c r="O451" s="27" t="s">
        <v>81</v>
      </c>
      <c r="P451" s="57" t="n">
        <v>40679</v>
      </c>
      <c r="Q451" s="28"/>
      <c r="R451" s="31" t="n">
        <f aca="false">YEAR(P451)</f>
        <v>2011</v>
      </c>
      <c r="S451" s="31" t="n">
        <f aca="false">MONTH(P451)</f>
        <v>5</v>
      </c>
      <c r="T451" s="31" t="n">
        <f aca="false">DAY(P451)</f>
        <v>16</v>
      </c>
      <c r="U451" s="27" t="s">
        <v>236</v>
      </c>
      <c r="V451" s="27"/>
      <c r="W451" s="27" t="s">
        <v>83</v>
      </c>
      <c r="X451" s="27" t="s">
        <v>456</v>
      </c>
      <c r="Y451" s="28"/>
      <c r="Z451" s="27" t="s">
        <v>1682</v>
      </c>
      <c r="AA451" s="27" t="s">
        <v>1683</v>
      </c>
      <c r="AB451" s="28"/>
      <c r="AC451" s="27" t="n">
        <v>76</v>
      </c>
      <c r="AD451" s="27" t="n">
        <v>1506</v>
      </c>
      <c r="AE451" s="27" t="s">
        <v>1330</v>
      </c>
      <c r="AF451" s="28"/>
      <c r="AG451" s="28"/>
      <c r="AH451" s="28"/>
      <c r="AI451" s="28"/>
      <c r="AJ451" s="28" t="n">
        <v>0</v>
      </c>
      <c r="AK451" s="28" t="s">
        <v>435</v>
      </c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</row>
    <row r="452" customFormat="false" ht="13.8" hidden="false" customHeight="false" outlineLevel="0" collapsed="false">
      <c r="A452" s="27" t="n">
        <v>20115352</v>
      </c>
      <c r="B452" s="27"/>
      <c r="C452" s="27" t="n">
        <v>0</v>
      </c>
      <c r="D452" s="28"/>
      <c r="E452" s="28"/>
      <c r="F452" s="28"/>
      <c r="G452" s="28" t="s">
        <v>90</v>
      </c>
      <c r="H452" s="28"/>
      <c r="I452" s="28"/>
      <c r="J452" s="28"/>
      <c r="K452" s="27"/>
      <c r="L452" s="27" t="s">
        <v>404</v>
      </c>
      <c r="M452" s="27" t="s">
        <v>405</v>
      </c>
      <c r="N452" s="27"/>
      <c r="O452" s="27" t="s">
        <v>81</v>
      </c>
      <c r="P452" s="57" t="n">
        <v>40686</v>
      </c>
      <c r="Q452" s="28"/>
      <c r="R452" s="31" t="n">
        <f aca="false">YEAR(P452)</f>
        <v>2011</v>
      </c>
      <c r="S452" s="31" t="n">
        <f aca="false">MONTH(P452)</f>
        <v>5</v>
      </c>
      <c r="T452" s="31" t="n">
        <f aca="false">DAY(P452)</f>
        <v>23</v>
      </c>
      <c r="U452" s="27" t="s">
        <v>236</v>
      </c>
      <c r="V452" s="27"/>
      <c r="W452" s="27" t="s">
        <v>83</v>
      </c>
      <c r="X452" s="27" t="s">
        <v>1127</v>
      </c>
      <c r="Y452" s="28"/>
      <c r="Z452" s="27" t="s">
        <v>1684</v>
      </c>
      <c r="AA452" s="27" t="s">
        <v>1685</v>
      </c>
      <c r="AB452" s="28"/>
      <c r="AC452" s="27" t="n">
        <v>92</v>
      </c>
      <c r="AD452" s="27"/>
      <c r="AE452" s="27" t="s">
        <v>1330</v>
      </c>
      <c r="AF452" s="28"/>
      <c r="AG452" s="28"/>
      <c r="AH452" s="28"/>
      <c r="AI452" s="28"/>
      <c r="AJ452" s="28" t="n">
        <v>0</v>
      </c>
      <c r="AK452" s="28" t="s">
        <v>435</v>
      </c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</row>
    <row r="453" customFormat="false" ht="13.8" hidden="false" customHeight="false" outlineLevel="0" collapsed="false">
      <c r="A453" s="27" t="n">
        <v>20115482</v>
      </c>
      <c r="B453" s="27"/>
      <c r="C453" s="27" t="n">
        <v>0</v>
      </c>
      <c r="D453" s="28"/>
      <c r="E453" s="28"/>
      <c r="F453" s="28"/>
      <c r="G453" s="28" t="s">
        <v>90</v>
      </c>
      <c r="H453" s="28"/>
      <c r="I453" s="28"/>
      <c r="J453" s="28"/>
      <c r="K453" s="27"/>
      <c r="L453" s="27" t="s">
        <v>404</v>
      </c>
      <c r="M453" s="27" t="s">
        <v>405</v>
      </c>
      <c r="N453" s="27"/>
      <c r="O453" s="27" t="s">
        <v>81</v>
      </c>
      <c r="P453" s="57" t="n">
        <v>40673</v>
      </c>
      <c r="Q453" s="28"/>
      <c r="R453" s="31" t="n">
        <f aca="false">YEAR(P453)</f>
        <v>2011</v>
      </c>
      <c r="S453" s="31" t="n">
        <f aca="false">MONTH(P453)</f>
        <v>5</v>
      </c>
      <c r="T453" s="31" t="n">
        <f aca="false">DAY(P453)</f>
        <v>10</v>
      </c>
      <c r="U453" s="27" t="s">
        <v>82</v>
      </c>
      <c r="V453" s="27"/>
      <c r="W453" s="27" t="s">
        <v>83</v>
      </c>
      <c r="X453" s="27" t="s">
        <v>1427</v>
      </c>
      <c r="Y453" s="28"/>
      <c r="Z453" s="27" t="s">
        <v>1686</v>
      </c>
      <c r="AA453" s="27" t="s">
        <v>1687</v>
      </c>
      <c r="AB453" s="28"/>
      <c r="AC453" s="27" t="s">
        <v>1688</v>
      </c>
      <c r="AD453" s="27"/>
      <c r="AE453" s="27" t="s">
        <v>1330</v>
      </c>
      <c r="AF453" s="28"/>
      <c r="AG453" s="28"/>
      <c r="AH453" s="28"/>
      <c r="AI453" s="28"/>
      <c r="AJ453" s="28" t="n">
        <v>0</v>
      </c>
      <c r="AK453" s="28" t="s">
        <v>435</v>
      </c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</row>
    <row r="454" customFormat="false" ht="13.8" hidden="false" customHeight="false" outlineLevel="0" collapsed="false">
      <c r="A454" s="27" t="n">
        <v>20115483</v>
      </c>
      <c r="B454" s="27"/>
      <c r="C454" s="27" t="n">
        <v>0</v>
      </c>
      <c r="D454" s="28"/>
      <c r="E454" s="28"/>
      <c r="F454" s="28"/>
      <c r="G454" s="28" t="s">
        <v>90</v>
      </c>
      <c r="H454" s="28"/>
      <c r="I454" s="28"/>
      <c r="J454" s="28"/>
      <c r="K454" s="27"/>
      <c r="L454" s="27" t="s">
        <v>404</v>
      </c>
      <c r="M454" s="27" t="s">
        <v>405</v>
      </c>
      <c r="N454" s="27"/>
      <c r="O454" s="27" t="s">
        <v>81</v>
      </c>
      <c r="P454" s="57" t="n">
        <v>40675</v>
      </c>
      <c r="Q454" s="28"/>
      <c r="R454" s="31" t="n">
        <f aca="false">YEAR(P454)</f>
        <v>2011</v>
      </c>
      <c r="S454" s="31" t="n">
        <f aca="false">MONTH(P454)</f>
        <v>5</v>
      </c>
      <c r="T454" s="31" t="n">
        <f aca="false">DAY(P454)</f>
        <v>12</v>
      </c>
      <c r="U454" s="27" t="s">
        <v>82</v>
      </c>
      <c r="V454" s="27"/>
      <c r="W454" s="27" t="s">
        <v>83</v>
      </c>
      <c r="X454" s="27" t="s">
        <v>1427</v>
      </c>
      <c r="Y454" s="28"/>
      <c r="Z454" s="27" t="s">
        <v>1689</v>
      </c>
      <c r="AA454" s="27" t="s">
        <v>1690</v>
      </c>
      <c r="AB454" s="28"/>
      <c r="AC454" s="27" t="n">
        <v>110</v>
      </c>
      <c r="AD454" s="27" t="n">
        <v>1630</v>
      </c>
      <c r="AE454" s="27" t="s">
        <v>1330</v>
      </c>
      <c r="AF454" s="28"/>
      <c r="AG454" s="28"/>
      <c r="AH454" s="28"/>
      <c r="AI454" s="28"/>
      <c r="AJ454" s="28" t="n">
        <v>0</v>
      </c>
      <c r="AK454" s="28" t="s">
        <v>435</v>
      </c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</row>
    <row r="455" customFormat="false" ht="13.8" hidden="false" customHeight="false" outlineLevel="0" collapsed="false">
      <c r="A455" s="27" t="n">
        <v>20115484</v>
      </c>
      <c r="B455" s="27"/>
      <c r="C455" s="27" t="n">
        <v>0</v>
      </c>
      <c r="D455" s="28"/>
      <c r="E455" s="28"/>
      <c r="F455" s="28"/>
      <c r="G455" s="28" t="s">
        <v>90</v>
      </c>
      <c r="H455" s="28"/>
      <c r="I455" s="28"/>
      <c r="J455" s="28"/>
      <c r="K455" s="27"/>
      <c r="L455" s="27" t="s">
        <v>404</v>
      </c>
      <c r="M455" s="27" t="s">
        <v>405</v>
      </c>
      <c r="N455" s="27"/>
      <c r="O455" s="27" t="s">
        <v>81</v>
      </c>
      <c r="P455" s="57" t="n">
        <v>40675</v>
      </c>
      <c r="Q455" s="28"/>
      <c r="R455" s="31" t="n">
        <f aca="false">YEAR(P455)</f>
        <v>2011</v>
      </c>
      <c r="S455" s="31" t="n">
        <f aca="false">MONTH(P455)</f>
        <v>5</v>
      </c>
      <c r="T455" s="31" t="n">
        <f aca="false">DAY(P455)</f>
        <v>12</v>
      </c>
      <c r="U455" s="27" t="s">
        <v>236</v>
      </c>
      <c r="V455" s="27" t="n">
        <v>1</v>
      </c>
      <c r="W455" s="27" t="s">
        <v>83</v>
      </c>
      <c r="X455" s="27" t="s">
        <v>1427</v>
      </c>
      <c r="Y455" s="28"/>
      <c r="Z455" s="27" t="s">
        <v>1689</v>
      </c>
      <c r="AA455" s="27" t="s">
        <v>1690</v>
      </c>
      <c r="AB455" s="28"/>
      <c r="AC455" s="27" t="n">
        <v>32</v>
      </c>
      <c r="AD455" s="27" t="n">
        <v>1130</v>
      </c>
      <c r="AE455" s="27" t="s">
        <v>1330</v>
      </c>
      <c r="AF455" s="28"/>
      <c r="AG455" s="28"/>
      <c r="AH455" s="28"/>
      <c r="AI455" s="28"/>
      <c r="AJ455" s="28" t="n">
        <v>0</v>
      </c>
      <c r="AK455" s="28" t="s">
        <v>435</v>
      </c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</row>
    <row r="456" customFormat="false" ht="13.8" hidden="false" customHeight="false" outlineLevel="0" collapsed="false">
      <c r="A456" s="27" t="n">
        <v>20115485</v>
      </c>
      <c r="B456" s="27"/>
      <c r="C456" s="27" t="n">
        <v>0</v>
      </c>
      <c r="D456" s="28"/>
      <c r="E456" s="28"/>
      <c r="F456" s="28"/>
      <c r="G456" s="28" t="s">
        <v>90</v>
      </c>
      <c r="H456" s="28"/>
      <c r="I456" s="28"/>
      <c r="J456" s="28"/>
      <c r="K456" s="27"/>
      <c r="L456" s="27" t="s">
        <v>404</v>
      </c>
      <c r="M456" s="27" t="s">
        <v>405</v>
      </c>
      <c r="N456" s="27"/>
      <c r="O456" s="27" t="s">
        <v>81</v>
      </c>
      <c r="P456" s="57" t="n">
        <v>40675</v>
      </c>
      <c r="Q456" s="28"/>
      <c r="R456" s="31" t="n">
        <f aca="false">YEAR(P456)</f>
        <v>2011</v>
      </c>
      <c r="S456" s="31" t="n">
        <f aca="false">MONTH(P456)</f>
        <v>5</v>
      </c>
      <c r="T456" s="31" t="n">
        <f aca="false">DAY(P456)</f>
        <v>12</v>
      </c>
      <c r="U456" s="27" t="s">
        <v>236</v>
      </c>
      <c r="V456" s="27" t="n">
        <v>1</v>
      </c>
      <c r="W456" s="27" t="s">
        <v>83</v>
      </c>
      <c r="X456" s="27" t="s">
        <v>1427</v>
      </c>
      <c r="Y456" s="28"/>
      <c r="Z456" s="27" t="s">
        <v>1689</v>
      </c>
      <c r="AA456" s="27" t="s">
        <v>1690</v>
      </c>
      <c r="AB456" s="28"/>
      <c r="AC456" s="27" t="n">
        <v>32</v>
      </c>
      <c r="AD456" s="27"/>
      <c r="AE456" s="27" t="s">
        <v>1330</v>
      </c>
      <c r="AF456" s="28"/>
      <c r="AG456" s="28"/>
      <c r="AH456" s="28"/>
      <c r="AI456" s="28"/>
      <c r="AJ456" s="28" t="n">
        <v>0</v>
      </c>
      <c r="AK456" s="28" t="s">
        <v>435</v>
      </c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</row>
    <row r="457" customFormat="false" ht="13.8" hidden="false" customHeight="false" outlineLevel="0" collapsed="false">
      <c r="A457" s="27" t="n">
        <v>20115486</v>
      </c>
      <c r="B457" s="27"/>
      <c r="C457" s="27" t="n">
        <v>0</v>
      </c>
      <c r="D457" s="28"/>
      <c r="E457" s="28"/>
      <c r="F457" s="28"/>
      <c r="G457" s="28" t="s">
        <v>90</v>
      </c>
      <c r="H457" s="28"/>
      <c r="I457" s="28"/>
      <c r="J457" s="28"/>
      <c r="K457" s="27"/>
      <c r="L457" s="27" t="s">
        <v>404</v>
      </c>
      <c r="M457" s="27" t="s">
        <v>405</v>
      </c>
      <c r="N457" s="27"/>
      <c r="O457" s="27" t="s">
        <v>81</v>
      </c>
      <c r="P457" s="57" t="n">
        <v>40675</v>
      </c>
      <c r="Q457" s="28"/>
      <c r="R457" s="31" t="n">
        <f aca="false">YEAR(P457)</f>
        <v>2011</v>
      </c>
      <c r="S457" s="31" t="n">
        <f aca="false">MONTH(P457)</f>
        <v>5</v>
      </c>
      <c r="T457" s="31" t="n">
        <f aca="false">DAY(P457)</f>
        <v>12</v>
      </c>
      <c r="U457" s="27" t="s">
        <v>236</v>
      </c>
      <c r="V457" s="27" t="n">
        <v>1</v>
      </c>
      <c r="W457" s="27" t="s">
        <v>83</v>
      </c>
      <c r="X457" s="27" t="s">
        <v>1427</v>
      </c>
      <c r="Y457" s="28"/>
      <c r="Z457" s="27" t="s">
        <v>1689</v>
      </c>
      <c r="AA457" s="27" t="s">
        <v>1690</v>
      </c>
      <c r="AB457" s="28"/>
      <c r="AC457" s="27" t="n">
        <v>35</v>
      </c>
      <c r="AD457" s="27"/>
      <c r="AE457" s="27" t="s">
        <v>1330</v>
      </c>
      <c r="AF457" s="28"/>
      <c r="AG457" s="28"/>
      <c r="AH457" s="28"/>
      <c r="AI457" s="28"/>
      <c r="AJ457" s="28" t="n">
        <v>0</v>
      </c>
      <c r="AK457" s="28" t="s">
        <v>435</v>
      </c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</row>
    <row r="458" customFormat="false" ht="13.8" hidden="false" customHeight="false" outlineLevel="0" collapsed="false">
      <c r="A458" s="27" t="n">
        <v>20115491</v>
      </c>
      <c r="B458" s="27"/>
      <c r="C458" s="27" t="n">
        <v>0</v>
      </c>
      <c r="D458" s="28"/>
      <c r="E458" s="28"/>
      <c r="F458" s="28"/>
      <c r="G458" s="28" t="s">
        <v>90</v>
      </c>
      <c r="H458" s="28"/>
      <c r="I458" s="28"/>
      <c r="J458" s="28"/>
      <c r="K458" s="27"/>
      <c r="L458" s="27" t="s">
        <v>404</v>
      </c>
      <c r="M458" s="27" t="s">
        <v>405</v>
      </c>
      <c r="N458" s="27"/>
      <c r="O458" s="27" t="s">
        <v>81</v>
      </c>
      <c r="P458" s="57" t="n">
        <v>40675</v>
      </c>
      <c r="Q458" s="28"/>
      <c r="R458" s="31" t="n">
        <f aca="false">YEAR(P458)</f>
        <v>2011</v>
      </c>
      <c r="S458" s="31" t="n">
        <f aca="false">MONTH(P458)</f>
        <v>5</v>
      </c>
      <c r="T458" s="31" t="n">
        <f aca="false">DAY(P458)</f>
        <v>12</v>
      </c>
      <c r="U458" s="27" t="s">
        <v>82</v>
      </c>
      <c r="V458" s="27"/>
      <c r="W458" s="27" t="s">
        <v>83</v>
      </c>
      <c r="X458" s="27" t="s">
        <v>1135</v>
      </c>
      <c r="Y458" s="28"/>
      <c r="Z458" s="27" t="s">
        <v>1691</v>
      </c>
      <c r="AA458" s="27" t="s">
        <v>1692</v>
      </c>
      <c r="AB458" s="28"/>
      <c r="AC458" s="27" t="n">
        <v>104</v>
      </c>
      <c r="AD458" s="27" t="n">
        <v>1507</v>
      </c>
      <c r="AE458" s="27" t="s">
        <v>1330</v>
      </c>
      <c r="AF458" s="28"/>
      <c r="AG458" s="28"/>
      <c r="AH458" s="28"/>
      <c r="AI458" s="28"/>
      <c r="AJ458" s="28" t="n">
        <v>0</v>
      </c>
      <c r="AK458" s="28" t="s">
        <v>435</v>
      </c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</row>
    <row r="459" customFormat="false" ht="13.8" hidden="false" customHeight="false" outlineLevel="0" collapsed="false">
      <c r="A459" s="27" t="n">
        <v>20115492</v>
      </c>
      <c r="B459" s="27"/>
      <c r="C459" s="27" t="n">
        <v>0</v>
      </c>
      <c r="D459" s="28"/>
      <c r="E459" s="28"/>
      <c r="F459" s="28"/>
      <c r="G459" s="28" t="s">
        <v>90</v>
      </c>
      <c r="H459" s="28"/>
      <c r="I459" s="28"/>
      <c r="J459" s="28"/>
      <c r="K459" s="27"/>
      <c r="L459" s="27" t="s">
        <v>404</v>
      </c>
      <c r="M459" s="27" t="s">
        <v>405</v>
      </c>
      <c r="N459" s="27"/>
      <c r="O459" s="27" t="s">
        <v>81</v>
      </c>
      <c r="P459" s="57" t="n">
        <v>40675</v>
      </c>
      <c r="Q459" s="28"/>
      <c r="R459" s="31" t="n">
        <f aca="false">YEAR(P459)</f>
        <v>2011</v>
      </c>
      <c r="S459" s="31" t="n">
        <f aca="false">MONTH(P459)</f>
        <v>5</v>
      </c>
      <c r="T459" s="31" t="n">
        <f aca="false">DAY(P459)</f>
        <v>12</v>
      </c>
      <c r="U459" s="27" t="s">
        <v>82</v>
      </c>
      <c r="V459" s="27"/>
      <c r="W459" s="27" t="s">
        <v>83</v>
      </c>
      <c r="X459" s="27" t="s">
        <v>1135</v>
      </c>
      <c r="Y459" s="28"/>
      <c r="Z459" s="27" t="s">
        <v>1693</v>
      </c>
      <c r="AA459" s="27" t="s">
        <v>1694</v>
      </c>
      <c r="AB459" s="28"/>
      <c r="AC459" s="27" t="n">
        <v>79</v>
      </c>
      <c r="AD459" s="27" t="n">
        <v>1403</v>
      </c>
      <c r="AE459" s="27" t="s">
        <v>1330</v>
      </c>
      <c r="AF459" s="28"/>
      <c r="AG459" s="28"/>
      <c r="AH459" s="28"/>
      <c r="AI459" s="28"/>
      <c r="AJ459" s="28" t="n">
        <v>0</v>
      </c>
      <c r="AK459" s="28" t="s">
        <v>435</v>
      </c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</row>
    <row r="460" customFormat="false" ht="13.8" hidden="false" customHeight="false" outlineLevel="0" collapsed="false">
      <c r="A460" s="27" t="n">
        <v>20125685</v>
      </c>
      <c r="B460" s="27"/>
      <c r="C460" s="27" t="n">
        <v>0</v>
      </c>
      <c r="D460" s="28"/>
      <c r="E460" s="28"/>
      <c r="F460" s="28"/>
      <c r="G460" s="28" t="s">
        <v>90</v>
      </c>
      <c r="H460" s="28"/>
      <c r="I460" s="28"/>
      <c r="J460" s="28"/>
      <c r="K460" s="27"/>
      <c r="L460" s="27" t="s">
        <v>404</v>
      </c>
      <c r="M460" s="27" t="s">
        <v>405</v>
      </c>
      <c r="N460" s="27"/>
      <c r="O460" s="27" t="s">
        <v>81</v>
      </c>
      <c r="P460" s="57" t="n">
        <v>41046</v>
      </c>
      <c r="Q460" s="28"/>
      <c r="R460" s="31" t="n">
        <f aca="false">YEAR(P460)</f>
        <v>2012</v>
      </c>
      <c r="S460" s="31" t="n">
        <f aca="false">MONTH(P460)</f>
        <v>5</v>
      </c>
      <c r="T460" s="31" t="n">
        <f aca="false">DAY(P460)</f>
        <v>17</v>
      </c>
      <c r="U460" s="27" t="s">
        <v>82</v>
      </c>
      <c r="V460" s="27"/>
      <c r="W460" s="27" t="s">
        <v>83</v>
      </c>
      <c r="X460" s="27" t="s">
        <v>155</v>
      </c>
      <c r="Y460" s="28"/>
      <c r="Z460" s="27" t="s">
        <v>1695</v>
      </c>
      <c r="AA460" s="27" t="s">
        <v>1696</v>
      </c>
      <c r="AB460" s="28"/>
      <c r="AC460" s="27" t="s">
        <v>1697</v>
      </c>
      <c r="AD460" s="27" t="n">
        <v>965</v>
      </c>
      <c r="AE460" s="27" t="s">
        <v>1330</v>
      </c>
      <c r="AF460" s="28"/>
      <c r="AG460" s="28"/>
      <c r="AH460" s="28"/>
      <c r="AI460" s="28"/>
      <c r="AJ460" s="28" t="n">
        <v>0</v>
      </c>
      <c r="AK460" s="28" t="s">
        <v>435</v>
      </c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</row>
    <row r="461" customFormat="false" ht="13.8" hidden="false" customHeight="false" outlineLevel="0" collapsed="false">
      <c r="A461" s="27" t="n">
        <v>20125686</v>
      </c>
      <c r="B461" s="27"/>
      <c r="C461" s="27" t="n">
        <v>0</v>
      </c>
      <c r="D461" s="28"/>
      <c r="E461" s="28"/>
      <c r="F461" s="28"/>
      <c r="G461" s="28" t="s">
        <v>90</v>
      </c>
      <c r="H461" s="28"/>
      <c r="I461" s="28"/>
      <c r="J461" s="28"/>
      <c r="K461" s="27"/>
      <c r="L461" s="27" t="s">
        <v>404</v>
      </c>
      <c r="M461" s="27" t="s">
        <v>405</v>
      </c>
      <c r="N461" s="27"/>
      <c r="O461" s="27" t="s">
        <v>81</v>
      </c>
      <c r="P461" s="57" t="n">
        <v>41046</v>
      </c>
      <c r="Q461" s="28"/>
      <c r="R461" s="31" t="n">
        <f aca="false">YEAR(P461)</f>
        <v>2012</v>
      </c>
      <c r="S461" s="31" t="n">
        <f aca="false">MONTH(P461)</f>
        <v>5</v>
      </c>
      <c r="T461" s="31" t="n">
        <f aca="false">DAY(P461)</f>
        <v>17</v>
      </c>
      <c r="U461" s="27" t="s">
        <v>82</v>
      </c>
      <c r="V461" s="27"/>
      <c r="W461" s="27" t="s">
        <v>83</v>
      </c>
      <c r="X461" s="27" t="s">
        <v>155</v>
      </c>
      <c r="Y461" s="28"/>
      <c r="Z461" s="27" t="s">
        <v>1695</v>
      </c>
      <c r="AA461" s="27" t="s">
        <v>1696</v>
      </c>
      <c r="AB461" s="28"/>
      <c r="AC461" s="27" t="n">
        <v>105</v>
      </c>
      <c r="AD461" s="27" t="n">
        <v>1512</v>
      </c>
      <c r="AE461" s="27" t="s">
        <v>1330</v>
      </c>
      <c r="AF461" s="28"/>
      <c r="AG461" s="28"/>
      <c r="AH461" s="28"/>
      <c r="AI461" s="28"/>
      <c r="AJ461" s="28" t="n">
        <v>0</v>
      </c>
      <c r="AK461" s="28" t="s">
        <v>435</v>
      </c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</row>
    <row r="462" customFormat="false" ht="13.8" hidden="false" customHeight="false" outlineLevel="0" collapsed="false">
      <c r="A462" s="27" t="n">
        <v>20125691</v>
      </c>
      <c r="B462" s="27"/>
      <c r="C462" s="27" t="n">
        <v>0</v>
      </c>
      <c r="D462" s="28"/>
      <c r="E462" s="28"/>
      <c r="F462" s="28"/>
      <c r="G462" s="28" t="s">
        <v>90</v>
      </c>
      <c r="H462" s="28"/>
      <c r="I462" s="28"/>
      <c r="J462" s="28"/>
      <c r="K462" s="27"/>
      <c r="L462" s="27" t="s">
        <v>404</v>
      </c>
      <c r="M462" s="27" t="s">
        <v>405</v>
      </c>
      <c r="N462" s="27"/>
      <c r="O462" s="27" t="s">
        <v>81</v>
      </c>
      <c r="P462" s="57" t="n">
        <v>41092</v>
      </c>
      <c r="Q462" s="28"/>
      <c r="R462" s="31" t="n">
        <f aca="false">YEAR(P462)</f>
        <v>2012</v>
      </c>
      <c r="S462" s="31" t="n">
        <f aca="false">MONTH(P462)</f>
        <v>7</v>
      </c>
      <c r="T462" s="31" t="n">
        <f aca="false">DAY(P462)</f>
        <v>2</v>
      </c>
      <c r="U462" s="27" t="s">
        <v>236</v>
      </c>
      <c r="V462" s="27"/>
      <c r="W462" s="27" t="s">
        <v>83</v>
      </c>
      <c r="X462" s="27" t="s">
        <v>659</v>
      </c>
      <c r="Y462" s="28"/>
      <c r="Z462" s="27" t="s">
        <v>1698</v>
      </c>
      <c r="AA462" s="27" t="s">
        <v>1699</v>
      </c>
      <c r="AB462" s="28"/>
      <c r="AC462" s="27" t="n">
        <v>92</v>
      </c>
      <c r="AD462" s="27" t="n">
        <v>1571</v>
      </c>
      <c r="AE462" s="27" t="s">
        <v>1330</v>
      </c>
      <c r="AF462" s="28"/>
      <c r="AG462" s="28"/>
      <c r="AH462" s="28"/>
      <c r="AI462" s="28"/>
      <c r="AJ462" s="28" t="n">
        <v>0</v>
      </c>
      <c r="AK462" s="28" t="s">
        <v>435</v>
      </c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</row>
    <row r="463" customFormat="false" ht="13.8" hidden="false" customHeight="false" outlineLevel="0" collapsed="false">
      <c r="A463" s="27" t="n">
        <v>20125693</v>
      </c>
      <c r="B463" s="27"/>
      <c r="C463" s="27" t="n">
        <v>0</v>
      </c>
      <c r="D463" s="28"/>
      <c r="E463" s="28"/>
      <c r="F463" s="28"/>
      <c r="G463" s="28" t="s">
        <v>90</v>
      </c>
      <c r="H463" s="28"/>
      <c r="I463" s="28"/>
      <c r="J463" s="28"/>
      <c r="K463" s="27"/>
      <c r="L463" s="27" t="s">
        <v>404</v>
      </c>
      <c r="M463" s="27" t="s">
        <v>405</v>
      </c>
      <c r="N463" s="27"/>
      <c r="O463" s="27" t="s">
        <v>81</v>
      </c>
      <c r="P463" s="57" t="n">
        <v>41055</v>
      </c>
      <c r="Q463" s="28"/>
      <c r="R463" s="31" t="n">
        <f aca="false">YEAR(P463)</f>
        <v>2012</v>
      </c>
      <c r="S463" s="31" t="n">
        <f aca="false">MONTH(P463)</f>
        <v>5</v>
      </c>
      <c r="T463" s="31" t="n">
        <f aca="false">DAY(P463)</f>
        <v>26</v>
      </c>
      <c r="U463" s="27" t="s">
        <v>236</v>
      </c>
      <c r="V463" s="27" t="s">
        <v>438</v>
      </c>
      <c r="W463" s="27" t="s">
        <v>83</v>
      </c>
      <c r="X463" s="27" t="s">
        <v>422</v>
      </c>
      <c r="Y463" s="28"/>
      <c r="Z463" s="27" t="s">
        <v>1700</v>
      </c>
      <c r="AA463" s="27" t="s">
        <v>1701</v>
      </c>
      <c r="AB463" s="28"/>
      <c r="AC463" s="27" t="s">
        <v>1702</v>
      </c>
      <c r="AD463" s="27" t="n">
        <v>874</v>
      </c>
      <c r="AE463" s="27" t="s">
        <v>1330</v>
      </c>
      <c r="AF463" s="28"/>
      <c r="AG463" s="28"/>
      <c r="AH463" s="28"/>
      <c r="AI463" s="28"/>
      <c r="AJ463" s="28" t="n">
        <v>0</v>
      </c>
      <c r="AK463" s="28" t="s">
        <v>435</v>
      </c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</row>
    <row r="464" customFormat="false" ht="13.8" hidden="false" customHeight="false" outlineLevel="0" collapsed="false">
      <c r="A464" s="27" t="n">
        <v>20125694</v>
      </c>
      <c r="B464" s="27"/>
      <c r="C464" s="27" t="n">
        <v>0</v>
      </c>
      <c r="D464" s="28"/>
      <c r="E464" s="28"/>
      <c r="F464" s="28"/>
      <c r="G464" s="28" t="s">
        <v>90</v>
      </c>
      <c r="H464" s="28"/>
      <c r="I464" s="28"/>
      <c r="J464" s="28"/>
      <c r="K464" s="27"/>
      <c r="L464" s="27" t="s">
        <v>404</v>
      </c>
      <c r="M464" s="27" t="s">
        <v>405</v>
      </c>
      <c r="N464" s="27"/>
      <c r="O464" s="27" t="s">
        <v>81</v>
      </c>
      <c r="P464" s="57" t="n">
        <v>41055</v>
      </c>
      <c r="Q464" s="28"/>
      <c r="R464" s="31" t="n">
        <f aca="false">YEAR(P464)</f>
        <v>2012</v>
      </c>
      <c r="S464" s="31" t="n">
        <f aca="false">MONTH(P464)</f>
        <v>5</v>
      </c>
      <c r="T464" s="31" t="n">
        <f aca="false">DAY(P464)</f>
        <v>26</v>
      </c>
      <c r="U464" s="27" t="s">
        <v>82</v>
      </c>
      <c r="V464" s="27" t="s">
        <v>438</v>
      </c>
      <c r="W464" s="27" t="s">
        <v>83</v>
      </c>
      <c r="X464" s="27" t="s">
        <v>422</v>
      </c>
      <c r="Y464" s="28"/>
      <c r="Z464" s="27" t="s">
        <v>1700</v>
      </c>
      <c r="AA464" s="27" t="s">
        <v>1701</v>
      </c>
      <c r="AB464" s="28"/>
      <c r="AC464" s="27" t="s">
        <v>1703</v>
      </c>
      <c r="AD464" s="27" t="n">
        <v>904</v>
      </c>
      <c r="AE464" s="27" t="s">
        <v>1330</v>
      </c>
      <c r="AF464" s="28"/>
      <c r="AG464" s="28"/>
      <c r="AH464" s="28"/>
      <c r="AI464" s="28"/>
      <c r="AJ464" s="28" t="n">
        <v>0</v>
      </c>
      <c r="AK464" s="28" t="s">
        <v>435</v>
      </c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</row>
    <row r="465" customFormat="false" ht="13.8" hidden="false" customHeight="false" outlineLevel="0" collapsed="false">
      <c r="A465" s="27" t="n">
        <v>20125696</v>
      </c>
      <c r="B465" s="27"/>
      <c r="C465" s="27" t="n">
        <v>0</v>
      </c>
      <c r="D465" s="28"/>
      <c r="E465" s="28"/>
      <c r="F465" s="28"/>
      <c r="G465" s="28" t="s">
        <v>90</v>
      </c>
      <c r="H465" s="28"/>
      <c r="I465" s="28"/>
      <c r="J465" s="28"/>
      <c r="K465" s="27"/>
      <c r="L465" s="27" t="s">
        <v>404</v>
      </c>
      <c r="M465" s="27" t="s">
        <v>405</v>
      </c>
      <c r="N465" s="27"/>
      <c r="O465" s="27" t="s">
        <v>81</v>
      </c>
      <c r="P465" s="57" t="n">
        <v>41052</v>
      </c>
      <c r="Q465" s="28"/>
      <c r="R465" s="31" t="n">
        <f aca="false">YEAR(P465)</f>
        <v>2012</v>
      </c>
      <c r="S465" s="31" t="n">
        <f aca="false">MONTH(P465)</f>
        <v>5</v>
      </c>
      <c r="T465" s="31" t="n">
        <f aca="false">DAY(P465)</f>
        <v>23</v>
      </c>
      <c r="U465" s="27" t="s">
        <v>236</v>
      </c>
      <c r="V465" s="27"/>
      <c r="W465" s="27" t="s">
        <v>83</v>
      </c>
      <c r="X465" s="27" t="s">
        <v>422</v>
      </c>
      <c r="Y465" s="28"/>
      <c r="Z465" s="27" t="s">
        <v>1704</v>
      </c>
      <c r="AA465" s="27" t="s">
        <v>1705</v>
      </c>
      <c r="AB465" s="28"/>
      <c r="AC465" s="27" t="s">
        <v>1706</v>
      </c>
      <c r="AD465" s="27" t="n">
        <v>1035</v>
      </c>
      <c r="AE465" s="27" t="s">
        <v>1330</v>
      </c>
      <c r="AF465" s="28"/>
      <c r="AG465" s="28"/>
      <c r="AH465" s="28"/>
      <c r="AI465" s="28"/>
      <c r="AJ465" s="28" t="n">
        <v>0</v>
      </c>
      <c r="AK465" s="28" t="s">
        <v>435</v>
      </c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</row>
    <row r="466" customFormat="false" ht="13.8" hidden="false" customHeight="false" outlineLevel="0" collapsed="false">
      <c r="A466" s="27" t="n">
        <v>20125697</v>
      </c>
      <c r="B466" s="27"/>
      <c r="C466" s="27" t="n">
        <v>0</v>
      </c>
      <c r="D466" s="28"/>
      <c r="E466" s="28"/>
      <c r="F466" s="28"/>
      <c r="G466" s="28" t="s">
        <v>90</v>
      </c>
      <c r="H466" s="28"/>
      <c r="I466" s="28"/>
      <c r="J466" s="28"/>
      <c r="K466" s="27"/>
      <c r="L466" s="27" t="s">
        <v>404</v>
      </c>
      <c r="M466" s="27" t="s">
        <v>405</v>
      </c>
      <c r="N466" s="27"/>
      <c r="O466" s="27" t="s">
        <v>81</v>
      </c>
      <c r="P466" s="57" t="n">
        <v>41052</v>
      </c>
      <c r="Q466" s="28"/>
      <c r="R466" s="31" t="n">
        <f aca="false">YEAR(P466)</f>
        <v>2012</v>
      </c>
      <c r="S466" s="31" t="n">
        <f aca="false">MONTH(P466)</f>
        <v>5</v>
      </c>
      <c r="T466" s="31" t="n">
        <f aca="false">DAY(P466)</f>
        <v>23</v>
      </c>
      <c r="U466" s="27" t="s">
        <v>82</v>
      </c>
      <c r="V466" s="27"/>
      <c r="W466" s="27" t="s">
        <v>83</v>
      </c>
      <c r="X466" s="27" t="s">
        <v>422</v>
      </c>
      <c r="Y466" s="28"/>
      <c r="Z466" s="27" t="s">
        <v>1704</v>
      </c>
      <c r="AA466" s="27" t="s">
        <v>1705</v>
      </c>
      <c r="AB466" s="28"/>
      <c r="AC466" s="27" t="n">
        <v>84</v>
      </c>
      <c r="AD466" s="27" t="n">
        <v>1461</v>
      </c>
      <c r="AE466" s="27" t="s">
        <v>1330</v>
      </c>
      <c r="AF466" s="28"/>
      <c r="AG466" s="28"/>
      <c r="AH466" s="28"/>
      <c r="AI466" s="28"/>
      <c r="AJ466" s="28" t="n">
        <v>0</v>
      </c>
      <c r="AK466" s="28" t="s">
        <v>435</v>
      </c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</row>
    <row r="467" customFormat="false" ht="13.8" hidden="false" customHeight="false" outlineLevel="0" collapsed="false">
      <c r="A467" s="27" t="n">
        <v>20125707</v>
      </c>
      <c r="B467" s="27"/>
      <c r="C467" s="27" t="n">
        <v>0</v>
      </c>
      <c r="D467" s="28"/>
      <c r="E467" s="28"/>
      <c r="F467" s="28"/>
      <c r="G467" s="28" t="s">
        <v>90</v>
      </c>
      <c r="H467" s="28"/>
      <c r="I467" s="28"/>
      <c r="J467" s="28"/>
      <c r="K467" s="27"/>
      <c r="L467" s="27" t="s">
        <v>404</v>
      </c>
      <c r="M467" s="27" t="s">
        <v>405</v>
      </c>
      <c r="N467" s="27"/>
      <c r="O467" s="27" t="s">
        <v>81</v>
      </c>
      <c r="P467" s="57" t="n">
        <v>41037</v>
      </c>
      <c r="Q467" s="28"/>
      <c r="R467" s="31" t="n">
        <f aca="false">YEAR(P467)</f>
        <v>2012</v>
      </c>
      <c r="S467" s="31" t="n">
        <f aca="false">MONTH(P467)</f>
        <v>5</v>
      </c>
      <c r="T467" s="31" t="n">
        <f aca="false">DAY(P467)</f>
        <v>8</v>
      </c>
      <c r="U467" s="27" t="s">
        <v>82</v>
      </c>
      <c r="V467" s="27"/>
      <c r="W467" s="27" t="s">
        <v>83</v>
      </c>
      <c r="X467" s="27" t="s">
        <v>1427</v>
      </c>
      <c r="Y467" s="28"/>
      <c r="Z467" s="27" t="s">
        <v>1707</v>
      </c>
      <c r="AA467" s="27" t="s">
        <v>1708</v>
      </c>
      <c r="AB467" s="28"/>
      <c r="AC467" s="27" t="n">
        <v>115</v>
      </c>
      <c r="AD467" s="27" t="n">
        <v>1518</v>
      </c>
      <c r="AE467" s="27" t="s">
        <v>1330</v>
      </c>
      <c r="AF467" s="28"/>
      <c r="AG467" s="28"/>
      <c r="AH467" s="28"/>
      <c r="AI467" s="28"/>
      <c r="AJ467" s="28" t="n">
        <v>0</v>
      </c>
      <c r="AK467" s="28" t="s">
        <v>435</v>
      </c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</row>
    <row r="468" customFormat="false" ht="13.8" hidden="false" customHeight="false" outlineLevel="0" collapsed="false">
      <c r="A468" s="27" t="n">
        <v>20125709</v>
      </c>
      <c r="B468" s="27"/>
      <c r="C468" s="27" t="n">
        <v>0</v>
      </c>
      <c r="D468" s="28"/>
      <c r="E468" s="28"/>
      <c r="F468" s="28"/>
      <c r="G468" s="28" t="s">
        <v>90</v>
      </c>
      <c r="H468" s="28"/>
      <c r="I468" s="28"/>
      <c r="J468" s="28"/>
      <c r="K468" s="27"/>
      <c r="L468" s="27" t="s">
        <v>404</v>
      </c>
      <c r="M468" s="27" t="s">
        <v>405</v>
      </c>
      <c r="N468" s="27"/>
      <c r="O468" s="27" t="s">
        <v>81</v>
      </c>
      <c r="P468" s="57" t="n">
        <v>41036</v>
      </c>
      <c r="Q468" s="28"/>
      <c r="R468" s="31" t="n">
        <f aca="false">YEAR(P468)</f>
        <v>2012</v>
      </c>
      <c r="S468" s="31" t="n">
        <f aca="false">MONTH(P468)</f>
        <v>5</v>
      </c>
      <c r="T468" s="31" t="n">
        <f aca="false">DAY(P468)</f>
        <v>7</v>
      </c>
      <c r="U468" s="27" t="s">
        <v>236</v>
      </c>
      <c r="V468" s="27"/>
      <c r="W468" s="27" t="s">
        <v>83</v>
      </c>
      <c r="X468" s="27" t="s">
        <v>1556</v>
      </c>
      <c r="Y468" s="28"/>
      <c r="Z468" s="27" t="s">
        <v>1709</v>
      </c>
      <c r="AA468" s="27" t="s">
        <v>1710</v>
      </c>
      <c r="AB468" s="28"/>
      <c r="AC468" s="27" t="n">
        <v>183</v>
      </c>
      <c r="AD468" s="27" t="n">
        <v>1777</v>
      </c>
      <c r="AE468" s="27" t="s">
        <v>1330</v>
      </c>
      <c r="AF468" s="28"/>
      <c r="AG468" s="28"/>
      <c r="AH468" s="28"/>
      <c r="AI468" s="28"/>
      <c r="AJ468" s="28" t="n">
        <v>0</v>
      </c>
      <c r="AK468" s="28" t="s">
        <v>435</v>
      </c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</row>
    <row r="469" customFormat="false" ht="13.8" hidden="false" customHeight="false" outlineLevel="0" collapsed="false">
      <c r="A469" s="27" t="n">
        <v>20125837</v>
      </c>
      <c r="B469" s="27"/>
      <c r="C469" s="27" t="n">
        <v>0</v>
      </c>
      <c r="D469" s="28"/>
      <c r="E469" s="28"/>
      <c r="F469" s="28"/>
      <c r="G469" s="28" t="s">
        <v>90</v>
      </c>
      <c r="H469" s="28"/>
      <c r="I469" s="28"/>
      <c r="J469" s="28"/>
      <c r="K469" s="27"/>
      <c r="L469" s="27" t="s">
        <v>404</v>
      </c>
      <c r="M469" s="27" t="s">
        <v>405</v>
      </c>
      <c r="N469" s="27"/>
      <c r="O469" s="27" t="s">
        <v>81</v>
      </c>
      <c r="P469" s="57" t="n">
        <v>41024</v>
      </c>
      <c r="Q469" s="28"/>
      <c r="R469" s="31" t="n">
        <f aca="false">YEAR(P469)</f>
        <v>2012</v>
      </c>
      <c r="S469" s="31" t="n">
        <f aca="false">MONTH(P469)</f>
        <v>4</v>
      </c>
      <c r="T469" s="31" t="n">
        <f aca="false">DAY(P469)</f>
        <v>25</v>
      </c>
      <c r="U469" s="27" t="s">
        <v>236</v>
      </c>
      <c r="V469" s="27"/>
      <c r="W469" s="27" t="s">
        <v>83</v>
      </c>
      <c r="X469" s="27" t="s">
        <v>1427</v>
      </c>
      <c r="Y469" s="28"/>
      <c r="Z469" s="27" t="s">
        <v>1711</v>
      </c>
      <c r="AA469" s="27" t="s">
        <v>1712</v>
      </c>
      <c r="AB469" s="28"/>
      <c r="AC469" s="27" t="n">
        <v>122</v>
      </c>
      <c r="AD469" s="27" t="n">
        <v>1609</v>
      </c>
      <c r="AE469" s="27" t="s">
        <v>1330</v>
      </c>
      <c r="AF469" s="28"/>
      <c r="AG469" s="28"/>
      <c r="AH469" s="28"/>
      <c r="AI469" s="28"/>
      <c r="AJ469" s="28" t="n">
        <v>0</v>
      </c>
      <c r="AK469" s="28" t="s">
        <v>435</v>
      </c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</row>
    <row r="470" customFormat="false" ht="13.8" hidden="false" customHeight="false" outlineLevel="0" collapsed="false">
      <c r="A470" s="27" t="n">
        <v>20125838</v>
      </c>
      <c r="B470" s="27"/>
      <c r="C470" s="27" t="n">
        <v>0</v>
      </c>
      <c r="D470" s="28"/>
      <c r="E470" s="28"/>
      <c r="F470" s="28"/>
      <c r="G470" s="28" t="s">
        <v>90</v>
      </c>
      <c r="H470" s="28"/>
      <c r="I470" s="28"/>
      <c r="J470" s="28"/>
      <c r="K470" s="27"/>
      <c r="L470" s="27" t="s">
        <v>404</v>
      </c>
      <c r="M470" s="27" t="s">
        <v>405</v>
      </c>
      <c r="N470" s="27"/>
      <c r="O470" s="27" t="s">
        <v>81</v>
      </c>
      <c r="P470" s="57" t="n">
        <v>41156</v>
      </c>
      <c r="Q470" s="28"/>
      <c r="R470" s="31" t="n">
        <f aca="false">YEAR(P470)</f>
        <v>2012</v>
      </c>
      <c r="S470" s="31" t="n">
        <f aca="false">MONTH(P470)</f>
        <v>9</v>
      </c>
      <c r="T470" s="31" t="n">
        <f aca="false">DAY(P470)</f>
        <v>4</v>
      </c>
      <c r="U470" s="27" t="s">
        <v>236</v>
      </c>
      <c r="V470" s="27"/>
      <c r="W470" s="27" t="s">
        <v>83</v>
      </c>
      <c r="X470" s="27" t="s">
        <v>965</v>
      </c>
      <c r="Y470" s="28"/>
      <c r="Z470" s="27" t="s">
        <v>1713</v>
      </c>
      <c r="AA470" s="27" t="s">
        <v>1714</v>
      </c>
      <c r="AB470" s="28"/>
      <c r="AC470" s="27" t="n">
        <v>55</v>
      </c>
      <c r="AD470" s="27"/>
      <c r="AE470" s="27" t="s">
        <v>1330</v>
      </c>
      <c r="AF470" s="28"/>
      <c r="AG470" s="28"/>
      <c r="AH470" s="28"/>
      <c r="AI470" s="28"/>
      <c r="AJ470" s="28" t="n">
        <v>0</v>
      </c>
      <c r="AK470" s="28" t="s">
        <v>435</v>
      </c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</row>
    <row r="471" customFormat="false" ht="13.8" hidden="false" customHeight="false" outlineLevel="0" collapsed="false">
      <c r="A471" s="27" t="n">
        <v>20125839</v>
      </c>
      <c r="B471" s="27"/>
      <c r="C471" s="27" t="n">
        <v>0</v>
      </c>
      <c r="D471" s="28"/>
      <c r="E471" s="28"/>
      <c r="F471" s="28"/>
      <c r="G471" s="28" t="s">
        <v>90</v>
      </c>
      <c r="H471" s="28"/>
      <c r="I471" s="28"/>
      <c r="J471" s="28"/>
      <c r="K471" s="27"/>
      <c r="L471" s="27" t="s">
        <v>404</v>
      </c>
      <c r="M471" s="27" t="s">
        <v>405</v>
      </c>
      <c r="N471" s="27"/>
      <c r="O471" s="27" t="s">
        <v>81</v>
      </c>
      <c r="P471" s="57" t="n">
        <v>41188</v>
      </c>
      <c r="Q471" s="28"/>
      <c r="R471" s="31" t="n">
        <f aca="false">YEAR(P471)</f>
        <v>2012</v>
      </c>
      <c r="S471" s="31" t="n">
        <f aca="false">MONTH(P471)</f>
        <v>10</v>
      </c>
      <c r="T471" s="31" t="n">
        <f aca="false">DAY(P471)</f>
        <v>6</v>
      </c>
      <c r="U471" s="27" t="s">
        <v>82</v>
      </c>
      <c r="V471" s="27"/>
      <c r="W471" s="27" t="s">
        <v>83</v>
      </c>
      <c r="X471" s="27" t="s">
        <v>1127</v>
      </c>
      <c r="Y471" s="28"/>
      <c r="Z471" s="27" t="s">
        <v>1715</v>
      </c>
      <c r="AA471" s="27" t="s">
        <v>1716</v>
      </c>
      <c r="AB471" s="28"/>
      <c r="AC471" s="27" t="n">
        <v>106</v>
      </c>
      <c r="AD471" s="27" t="n">
        <v>1365</v>
      </c>
      <c r="AE471" s="27" t="s">
        <v>1330</v>
      </c>
      <c r="AF471" s="28"/>
      <c r="AG471" s="28"/>
      <c r="AH471" s="28"/>
      <c r="AI471" s="28"/>
      <c r="AJ471" s="28" t="n">
        <v>0</v>
      </c>
      <c r="AK471" s="28" t="s">
        <v>435</v>
      </c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</row>
    <row r="472" customFormat="false" ht="13.8" hidden="false" customHeight="false" outlineLevel="0" collapsed="false">
      <c r="A472" s="27" t="n">
        <v>20125840</v>
      </c>
      <c r="B472" s="27"/>
      <c r="C472" s="27" t="n">
        <v>0</v>
      </c>
      <c r="D472" s="28"/>
      <c r="E472" s="28"/>
      <c r="F472" s="28"/>
      <c r="G472" s="28" t="s">
        <v>90</v>
      </c>
      <c r="H472" s="28"/>
      <c r="I472" s="28"/>
      <c r="J472" s="28"/>
      <c r="K472" s="27"/>
      <c r="L472" s="27" t="s">
        <v>404</v>
      </c>
      <c r="M472" s="27" t="s">
        <v>405</v>
      </c>
      <c r="N472" s="27"/>
      <c r="O472" s="27" t="s">
        <v>81</v>
      </c>
      <c r="P472" s="57" t="n">
        <v>41037</v>
      </c>
      <c r="Q472" s="28"/>
      <c r="R472" s="31" t="n">
        <f aca="false">YEAR(P472)</f>
        <v>2012</v>
      </c>
      <c r="S472" s="31" t="n">
        <f aca="false">MONTH(P472)</f>
        <v>5</v>
      </c>
      <c r="T472" s="31" t="n">
        <f aca="false">DAY(P472)</f>
        <v>8</v>
      </c>
      <c r="U472" s="27" t="s">
        <v>236</v>
      </c>
      <c r="V472" s="27"/>
      <c r="W472" s="27" t="s">
        <v>83</v>
      </c>
      <c r="X472" s="27" t="s">
        <v>1427</v>
      </c>
      <c r="Y472" s="28"/>
      <c r="Z472" s="27" t="s">
        <v>1717</v>
      </c>
      <c r="AA472" s="27" t="s">
        <v>1718</v>
      </c>
      <c r="AB472" s="28"/>
      <c r="AC472" s="27" t="n">
        <v>152</v>
      </c>
      <c r="AD472" s="27" t="n">
        <v>1587</v>
      </c>
      <c r="AE472" s="27" t="s">
        <v>1330</v>
      </c>
      <c r="AF472" s="28"/>
      <c r="AG472" s="28"/>
      <c r="AH472" s="28"/>
      <c r="AI472" s="28"/>
      <c r="AJ472" s="28" t="n">
        <v>0</v>
      </c>
      <c r="AK472" s="28" t="s">
        <v>435</v>
      </c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</row>
    <row r="473" customFormat="false" ht="13.8" hidden="false" customHeight="false" outlineLevel="0" collapsed="false">
      <c r="A473" s="27" t="n">
        <v>20125846</v>
      </c>
      <c r="B473" s="27"/>
      <c r="C473" s="27" t="n">
        <v>0</v>
      </c>
      <c r="D473" s="28"/>
      <c r="E473" s="28"/>
      <c r="F473" s="28"/>
      <c r="G473" s="28" t="s">
        <v>90</v>
      </c>
      <c r="H473" s="28"/>
      <c r="I473" s="28"/>
      <c r="J473" s="28"/>
      <c r="K473" s="27"/>
      <c r="L473" s="27" t="s">
        <v>404</v>
      </c>
      <c r="M473" s="27" t="s">
        <v>405</v>
      </c>
      <c r="N473" s="27"/>
      <c r="O473" s="27" t="s">
        <v>81</v>
      </c>
      <c r="P473" s="57" t="n">
        <v>41044</v>
      </c>
      <c r="Q473" s="28"/>
      <c r="R473" s="31" t="n">
        <f aca="false">YEAR(P473)</f>
        <v>2012</v>
      </c>
      <c r="S473" s="31" t="n">
        <f aca="false">MONTH(P473)</f>
        <v>5</v>
      </c>
      <c r="T473" s="31" t="n">
        <f aca="false">DAY(P473)</f>
        <v>15</v>
      </c>
      <c r="U473" s="27" t="s">
        <v>82</v>
      </c>
      <c r="V473" s="27" t="n">
        <v>4</v>
      </c>
      <c r="W473" s="27" t="s">
        <v>83</v>
      </c>
      <c r="X473" s="27" t="s">
        <v>1135</v>
      </c>
      <c r="Y473" s="28"/>
      <c r="Z473" s="27" t="s">
        <v>1719</v>
      </c>
      <c r="AA473" s="27" t="s">
        <v>1720</v>
      </c>
      <c r="AB473" s="28"/>
      <c r="AC473" s="27" t="n">
        <v>48</v>
      </c>
      <c r="AD473" s="27" t="n">
        <v>1300</v>
      </c>
      <c r="AE473" s="27" t="s">
        <v>1330</v>
      </c>
      <c r="AF473" s="28"/>
      <c r="AG473" s="28"/>
      <c r="AH473" s="28"/>
      <c r="AI473" s="28"/>
      <c r="AJ473" s="28" t="n">
        <v>0</v>
      </c>
      <c r="AK473" s="28" t="s">
        <v>435</v>
      </c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</row>
    <row r="474" customFormat="false" ht="13.8" hidden="false" customHeight="false" outlineLevel="0" collapsed="false">
      <c r="A474" s="27" t="n">
        <v>20125888</v>
      </c>
      <c r="B474" s="27"/>
      <c r="C474" s="27" t="n">
        <v>0</v>
      </c>
      <c r="D474" s="28"/>
      <c r="E474" s="28"/>
      <c r="F474" s="28"/>
      <c r="G474" s="28" t="s">
        <v>90</v>
      </c>
      <c r="H474" s="28"/>
      <c r="I474" s="28"/>
      <c r="J474" s="28"/>
      <c r="K474" s="27"/>
      <c r="L474" s="27" t="s">
        <v>404</v>
      </c>
      <c r="M474" s="27" t="s">
        <v>405</v>
      </c>
      <c r="N474" s="27"/>
      <c r="O474" s="27" t="s">
        <v>81</v>
      </c>
      <c r="P474" s="57" t="n">
        <v>41194</v>
      </c>
      <c r="Q474" s="28"/>
      <c r="R474" s="31" t="n">
        <f aca="false">YEAR(P474)</f>
        <v>2012</v>
      </c>
      <c r="S474" s="31" t="n">
        <f aca="false">MONTH(P474)</f>
        <v>10</v>
      </c>
      <c r="T474" s="31" t="n">
        <f aca="false">DAY(P474)</f>
        <v>12</v>
      </c>
      <c r="U474" s="27" t="s">
        <v>82</v>
      </c>
      <c r="V474" s="27"/>
      <c r="W474" s="27" t="s">
        <v>83</v>
      </c>
      <c r="X474" s="27" t="s">
        <v>456</v>
      </c>
      <c r="Y474" s="28"/>
      <c r="Z474" s="27" t="s">
        <v>854</v>
      </c>
      <c r="AA474" s="27" t="s">
        <v>1721</v>
      </c>
      <c r="AB474" s="28"/>
      <c r="AC474" s="27" t="n">
        <v>127</v>
      </c>
      <c r="AD474" s="27" t="n">
        <v>1460</v>
      </c>
      <c r="AE474" s="27" t="s">
        <v>1330</v>
      </c>
      <c r="AF474" s="28"/>
      <c r="AG474" s="28"/>
      <c r="AH474" s="28"/>
      <c r="AI474" s="28"/>
      <c r="AJ474" s="28" t="n">
        <v>0</v>
      </c>
      <c r="AK474" s="28" t="s">
        <v>435</v>
      </c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</row>
    <row r="475" customFormat="false" ht="13.8" hidden="false" customHeight="false" outlineLevel="0" collapsed="false">
      <c r="A475" s="27" t="n">
        <v>20125893</v>
      </c>
      <c r="B475" s="27"/>
      <c r="C475" s="27" t="n">
        <v>0</v>
      </c>
      <c r="D475" s="28"/>
      <c r="E475" s="28"/>
      <c r="F475" s="28"/>
      <c r="G475" s="28" t="s">
        <v>90</v>
      </c>
      <c r="H475" s="28"/>
      <c r="I475" s="28"/>
      <c r="J475" s="28"/>
      <c r="K475" s="27"/>
      <c r="L475" s="27" t="s">
        <v>404</v>
      </c>
      <c r="M475" s="27" t="s">
        <v>405</v>
      </c>
      <c r="N475" s="27"/>
      <c r="O475" s="27" t="s">
        <v>81</v>
      </c>
      <c r="P475" s="57" t="n">
        <v>41194</v>
      </c>
      <c r="Q475" s="28"/>
      <c r="R475" s="31" t="n">
        <f aca="false">YEAR(P475)</f>
        <v>2012</v>
      </c>
      <c r="S475" s="31" t="n">
        <f aca="false">MONTH(P475)</f>
        <v>10</v>
      </c>
      <c r="T475" s="31" t="n">
        <f aca="false">DAY(P475)</f>
        <v>12</v>
      </c>
      <c r="U475" s="27" t="s">
        <v>82</v>
      </c>
      <c r="V475" s="27"/>
      <c r="W475" s="27" t="s">
        <v>83</v>
      </c>
      <c r="X475" s="27" t="s">
        <v>482</v>
      </c>
      <c r="Y475" s="28"/>
      <c r="Z475" s="27" t="s">
        <v>1722</v>
      </c>
      <c r="AA475" s="27" t="s">
        <v>1723</v>
      </c>
      <c r="AB475" s="28"/>
      <c r="AC475" s="27" t="n">
        <v>169</v>
      </c>
      <c r="AD475" s="27" t="n">
        <v>1530</v>
      </c>
      <c r="AE475" s="27" t="s">
        <v>1330</v>
      </c>
      <c r="AF475" s="28"/>
      <c r="AG475" s="28"/>
      <c r="AH475" s="28"/>
      <c r="AI475" s="28"/>
      <c r="AJ475" s="28" t="n">
        <v>0</v>
      </c>
      <c r="AK475" s="28" t="s">
        <v>435</v>
      </c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</row>
    <row r="476" customFormat="false" ht="13.8" hidden="false" customHeight="false" outlineLevel="0" collapsed="false">
      <c r="A476" s="27" t="n">
        <v>20125915</v>
      </c>
      <c r="B476" s="27"/>
      <c r="C476" s="27" t="n">
        <v>0</v>
      </c>
      <c r="D476" s="28"/>
      <c r="E476" s="28"/>
      <c r="F476" s="28"/>
      <c r="G476" s="28" t="s">
        <v>90</v>
      </c>
      <c r="H476" s="28"/>
      <c r="I476" s="28"/>
      <c r="J476" s="28"/>
      <c r="K476" s="27"/>
      <c r="L476" s="27" t="s">
        <v>404</v>
      </c>
      <c r="M476" s="27" t="s">
        <v>405</v>
      </c>
      <c r="N476" s="27"/>
      <c r="O476" s="27" t="s">
        <v>81</v>
      </c>
      <c r="P476" s="57" t="n">
        <v>40793</v>
      </c>
      <c r="Q476" s="28"/>
      <c r="R476" s="31" t="n">
        <f aca="false">YEAR(P476)</f>
        <v>2011</v>
      </c>
      <c r="S476" s="31" t="n">
        <f aca="false">MONTH(P476)</f>
        <v>9</v>
      </c>
      <c r="T476" s="31" t="n">
        <f aca="false">DAY(P476)</f>
        <v>7</v>
      </c>
      <c r="U476" s="27"/>
      <c r="V476" s="27" t="n">
        <v>1</v>
      </c>
      <c r="W476" s="27" t="s">
        <v>83</v>
      </c>
      <c r="X476" s="27" t="s">
        <v>1135</v>
      </c>
      <c r="Y476" s="28"/>
      <c r="Z476" s="27" t="s">
        <v>1724</v>
      </c>
      <c r="AA476" s="27" t="s">
        <v>1725</v>
      </c>
      <c r="AB476" s="28"/>
      <c r="AC476" s="27"/>
      <c r="AD476" s="27"/>
      <c r="AE476" s="27" t="s">
        <v>1344</v>
      </c>
      <c r="AF476" s="28"/>
      <c r="AG476" s="28"/>
      <c r="AH476" s="28"/>
      <c r="AI476" s="28"/>
      <c r="AJ476" s="28" t="n">
        <v>0</v>
      </c>
      <c r="AK476" s="28" t="s">
        <v>435</v>
      </c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</row>
    <row r="477" customFormat="false" ht="13.8" hidden="false" customHeight="false" outlineLevel="0" collapsed="false">
      <c r="A477" s="27" t="n">
        <v>20125932</v>
      </c>
      <c r="B477" s="27"/>
      <c r="C477" s="27" t="n">
        <v>0</v>
      </c>
      <c r="D477" s="28"/>
      <c r="E477" s="28"/>
      <c r="F477" s="28"/>
      <c r="G477" s="28" t="s">
        <v>90</v>
      </c>
      <c r="H477" s="28"/>
      <c r="I477" s="28"/>
      <c r="J477" s="28"/>
      <c r="K477" s="27"/>
      <c r="L477" s="27" t="s">
        <v>404</v>
      </c>
      <c r="M477" s="27" t="s">
        <v>405</v>
      </c>
      <c r="N477" s="27"/>
      <c r="O477" s="27" t="s">
        <v>81</v>
      </c>
      <c r="P477" s="57" t="n">
        <v>41153</v>
      </c>
      <c r="Q477" s="28"/>
      <c r="R477" s="31" t="n">
        <f aca="false">YEAR(P477)</f>
        <v>2012</v>
      </c>
      <c r="S477" s="31" t="n">
        <f aca="false">MONTH(P477)</f>
        <v>9</v>
      </c>
      <c r="T477" s="31" t="n">
        <f aca="false">DAY(P477)</f>
        <v>1</v>
      </c>
      <c r="U477" s="27" t="s">
        <v>236</v>
      </c>
      <c r="V477" s="27"/>
      <c r="W477" s="27" t="s">
        <v>83</v>
      </c>
      <c r="X477" s="27" t="s">
        <v>965</v>
      </c>
      <c r="Y477" s="28"/>
      <c r="Z477" s="27" t="s">
        <v>1726</v>
      </c>
      <c r="AA477" s="27" t="s">
        <v>1727</v>
      </c>
      <c r="AB477" s="28"/>
      <c r="AC477" s="27" t="n">
        <v>41</v>
      </c>
      <c r="AD477" s="27"/>
      <c r="AE477" s="27" t="s">
        <v>1330</v>
      </c>
      <c r="AF477" s="28"/>
      <c r="AG477" s="28"/>
      <c r="AH477" s="28"/>
      <c r="AI477" s="28"/>
      <c r="AJ477" s="28" t="n">
        <v>0</v>
      </c>
      <c r="AK477" s="28" t="s">
        <v>435</v>
      </c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</row>
    <row r="478" customFormat="false" ht="13.8" hidden="false" customHeight="false" outlineLevel="0" collapsed="false">
      <c r="A478" s="27" t="n">
        <v>20125933</v>
      </c>
      <c r="B478" s="27"/>
      <c r="C478" s="27" t="n">
        <v>0</v>
      </c>
      <c r="D478" s="28"/>
      <c r="E478" s="28"/>
      <c r="F478" s="28"/>
      <c r="G478" s="28" t="s">
        <v>90</v>
      </c>
      <c r="H478" s="28"/>
      <c r="I478" s="28"/>
      <c r="J478" s="28"/>
      <c r="K478" s="27"/>
      <c r="L478" s="27" t="s">
        <v>404</v>
      </c>
      <c r="M478" s="27" t="s">
        <v>405</v>
      </c>
      <c r="N478" s="27"/>
      <c r="O478" s="27" t="s">
        <v>81</v>
      </c>
      <c r="P478" s="57" t="n">
        <v>41148</v>
      </c>
      <c r="Q478" s="28"/>
      <c r="R478" s="31" t="n">
        <f aca="false">YEAR(P478)</f>
        <v>2012</v>
      </c>
      <c r="S478" s="31" t="n">
        <f aca="false">MONTH(P478)</f>
        <v>8</v>
      </c>
      <c r="T478" s="31" t="n">
        <f aca="false">DAY(P478)</f>
        <v>27</v>
      </c>
      <c r="U478" s="27" t="s">
        <v>236</v>
      </c>
      <c r="V478" s="27"/>
      <c r="W478" s="27" t="s">
        <v>83</v>
      </c>
      <c r="X478" s="27" t="s">
        <v>965</v>
      </c>
      <c r="Y478" s="28"/>
      <c r="Z478" s="27" t="s">
        <v>1728</v>
      </c>
      <c r="AA478" s="27" t="s">
        <v>1729</v>
      </c>
      <c r="AB478" s="28"/>
      <c r="AC478" s="27" t="n">
        <v>57</v>
      </c>
      <c r="AD478" s="27"/>
      <c r="AE478" s="27" t="s">
        <v>1330</v>
      </c>
      <c r="AF478" s="28"/>
      <c r="AG478" s="28"/>
      <c r="AH478" s="28"/>
      <c r="AI478" s="28"/>
      <c r="AJ478" s="28" t="n">
        <v>0</v>
      </c>
      <c r="AK478" s="28" t="s">
        <v>435</v>
      </c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</row>
    <row r="479" customFormat="false" ht="13.8" hidden="false" customHeight="false" outlineLevel="0" collapsed="false">
      <c r="A479" s="27" t="n">
        <v>20135023</v>
      </c>
      <c r="B479" s="27"/>
      <c r="C479" s="27" t="n">
        <v>0</v>
      </c>
      <c r="D479" s="28"/>
      <c r="E479" s="28"/>
      <c r="F479" s="28"/>
      <c r="G479" s="28" t="s">
        <v>90</v>
      </c>
      <c r="H479" s="28"/>
      <c r="I479" s="28"/>
      <c r="J479" s="28"/>
      <c r="K479" s="27"/>
      <c r="L479" s="27" t="s">
        <v>404</v>
      </c>
      <c r="M479" s="27" t="s">
        <v>405</v>
      </c>
      <c r="N479" s="27"/>
      <c r="O479" s="27" t="s">
        <v>81</v>
      </c>
      <c r="P479" s="57" t="n">
        <v>41209</v>
      </c>
      <c r="Q479" s="28"/>
      <c r="R479" s="31" t="n">
        <f aca="false">YEAR(P479)</f>
        <v>2012</v>
      </c>
      <c r="S479" s="31" t="n">
        <f aca="false">MONTH(P479)</f>
        <v>10</v>
      </c>
      <c r="T479" s="31" t="n">
        <f aca="false">DAY(P479)</f>
        <v>27</v>
      </c>
      <c r="U479" s="27" t="s">
        <v>236</v>
      </c>
      <c r="V479" s="27"/>
      <c r="W479" s="27" t="s">
        <v>83</v>
      </c>
      <c r="X479" s="27" t="s">
        <v>422</v>
      </c>
      <c r="Y479" s="28"/>
      <c r="Z479" s="27" t="s">
        <v>1730</v>
      </c>
      <c r="AA479" s="27" t="s">
        <v>1730</v>
      </c>
      <c r="AB479" s="28"/>
      <c r="AC479" s="27" t="n">
        <v>239</v>
      </c>
      <c r="AD479" s="27" t="n">
        <v>1704</v>
      </c>
      <c r="AE479" s="27" t="s">
        <v>1330</v>
      </c>
      <c r="AF479" s="28"/>
      <c r="AG479" s="28"/>
      <c r="AH479" s="28"/>
      <c r="AI479" s="28"/>
      <c r="AJ479" s="28" t="n">
        <v>0</v>
      </c>
      <c r="AK479" s="28" t="s">
        <v>435</v>
      </c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</row>
    <row r="480" customFormat="false" ht="13.8" hidden="false" customHeight="false" outlineLevel="0" collapsed="false">
      <c r="A480" s="27" t="n">
        <v>20135290</v>
      </c>
      <c r="B480" s="27"/>
      <c r="C480" s="27" t="n">
        <v>0</v>
      </c>
      <c r="D480" s="28"/>
      <c r="E480" s="28"/>
      <c r="F480" s="28"/>
      <c r="G480" s="28" t="s">
        <v>90</v>
      </c>
      <c r="H480" s="28"/>
      <c r="I480" s="28"/>
      <c r="J480" s="28"/>
      <c r="K480" s="27"/>
      <c r="L480" s="27" t="s">
        <v>404</v>
      </c>
      <c r="M480" s="27" t="s">
        <v>405</v>
      </c>
      <c r="N480" s="27"/>
      <c r="O480" s="27" t="s">
        <v>81</v>
      </c>
      <c r="P480" s="57" t="n">
        <v>41179</v>
      </c>
      <c r="Q480" s="28"/>
      <c r="R480" s="31" t="n">
        <f aca="false">YEAR(P480)</f>
        <v>2012</v>
      </c>
      <c r="S480" s="31" t="n">
        <f aca="false">MONTH(P480)</f>
        <v>9</v>
      </c>
      <c r="T480" s="31" t="n">
        <f aca="false">DAY(P480)</f>
        <v>27</v>
      </c>
      <c r="U480" s="27" t="s">
        <v>82</v>
      </c>
      <c r="V480" s="27" t="n">
        <v>0</v>
      </c>
      <c r="W480" s="27" t="s">
        <v>83</v>
      </c>
      <c r="X480" s="27" t="s">
        <v>155</v>
      </c>
      <c r="Y480" s="28"/>
      <c r="Z480" s="27" t="s">
        <v>1731</v>
      </c>
      <c r="AA480" s="27" t="s">
        <v>1732</v>
      </c>
      <c r="AB480" s="28"/>
      <c r="AC480" s="27" t="s">
        <v>1733</v>
      </c>
      <c r="AD480" s="27" t="n">
        <v>965</v>
      </c>
      <c r="AE480" s="27" t="s">
        <v>1330</v>
      </c>
      <c r="AF480" s="28"/>
      <c r="AG480" s="28"/>
      <c r="AH480" s="28"/>
      <c r="AI480" s="28"/>
      <c r="AJ480" s="28" t="n">
        <v>0</v>
      </c>
      <c r="AK480" s="28" t="s">
        <v>435</v>
      </c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</row>
    <row r="481" customFormat="false" ht="13.8" hidden="false" customHeight="false" outlineLevel="0" collapsed="false">
      <c r="A481" s="27" t="n">
        <v>20135372</v>
      </c>
      <c r="B481" s="27"/>
      <c r="C481" s="27" t="n">
        <v>0</v>
      </c>
      <c r="D481" s="28"/>
      <c r="E481" s="28"/>
      <c r="F481" s="28"/>
      <c r="G481" s="28" t="s">
        <v>90</v>
      </c>
      <c r="H481" s="28"/>
      <c r="I481" s="28"/>
      <c r="J481" s="28"/>
      <c r="K481" s="27"/>
      <c r="L481" s="27" t="s">
        <v>404</v>
      </c>
      <c r="M481" s="27" t="s">
        <v>405</v>
      </c>
      <c r="N481" s="27"/>
      <c r="O481" s="27" t="s">
        <v>81</v>
      </c>
      <c r="P481" s="57" t="n">
        <v>41410</v>
      </c>
      <c r="Q481" s="28"/>
      <c r="R481" s="31" t="n">
        <f aca="false">YEAR(P481)</f>
        <v>2013</v>
      </c>
      <c r="S481" s="31" t="n">
        <f aca="false">MONTH(P481)</f>
        <v>5</v>
      </c>
      <c r="T481" s="31" t="n">
        <f aca="false">DAY(P481)</f>
        <v>16</v>
      </c>
      <c r="U481" s="27" t="s">
        <v>236</v>
      </c>
      <c r="V481" s="27"/>
      <c r="W481" s="27" t="s">
        <v>83</v>
      </c>
      <c r="X481" s="27"/>
      <c r="Y481" s="28"/>
      <c r="Z481" s="27" t="s">
        <v>770</v>
      </c>
      <c r="AA481" s="27" t="s">
        <v>1734</v>
      </c>
      <c r="AB481" s="28"/>
      <c r="AC481" s="27" t="n">
        <v>179</v>
      </c>
      <c r="AD481" s="27" t="n">
        <v>1724</v>
      </c>
      <c r="AE481" s="27" t="s">
        <v>1330</v>
      </c>
      <c r="AF481" s="28"/>
      <c r="AG481" s="28"/>
      <c r="AH481" s="28"/>
      <c r="AI481" s="28"/>
      <c r="AJ481" s="28" t="n">
        <v>0</v>
      </c>
      <c r="AK481" s="28" t="s">
        <v>435</v>
      </c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</row>
    <row r="482" customFormat="false" ht="13.8" hidden="false" customHeight="false" outlineLevel="0" collapsed="false">
      <c r="A482" s="27" t="n">
        <v>20135528</v>
      </c>
      <c r="B482" s="27"/>
      <c r="C482" s="27" t="n">
        <v>0</v>
      </c>
      <c r="D482" s="28"/>
      <c r="E482" s="28"/>
      <c r="F482" s="28"/>
      <c r="G482" s="28" t="s">
        <v>90</v>
      </c>
      <c r="H482" s="28"/>
      <c r="I482" s="28"/>
      <c r="J482" s="28"/>
      <c r="K482" s="27"/>
      <c r="L482" s="27" t="s">
        <v>404</v>
      </c>
      <c r="M482" s="27" t="s">
        <v>405</v>
      </c>
      <c r="N482" s="27"/>
      <c r="O482" s="27" t="s">
        <v>81</v>
      </c>
      <c r="P482" s="57" t="n">
        <v>41522</v>
      </c>
      <c r="Q482" s="28"/>
      <c r="R482" s="31" t="n">
        <f aca="false">YEAR(P482)</f>
        <v>2013</v>
      </c>
      <c r="S482" s="31" t="n">
        <f aca="false">MONTH(P482)</f>
        <v>9</v>
      </c>
      <c r="T482" s="31" t="n">
        <f aca="false">DAY(P482)</f>
        <v>5</v>
      </c>
      <c r="U482" s="27" t="s">
        <v>236</v>
      </c>
      <c r="V482" s="27"/>
      <c r="W482" s="27" t="s">
        <v>83</v>
      </c>
      <c r="X482" s="27" t="s">
        <v>422</v>
      </c>
      <c r="Y482" s="28"/>
      <c r="Z482" s="27" t="s">
        <v>1735</v>
      </c>
      <c r="AA482" s="27" t="s">
        <v>1736</v>
      </c>
      <c r="AB482" s="28"/>
      <c r="AC482" s="27" t="n">
        <v>26</v>
      </c>
      <c r="AD482" s="27" t="n">
        <v>902</v>
      </c>
      <c r="AE482" s="27" t="s">
        <v>1330</v>
      </c>
      <c r="AF482" s="28"/>
      <c r="AG482" s="28"/>
      <c r="AH482" s="28"/>
      <c r="AI482" s="28"/>
      <c r="AJ482" s="28" t="n">
        <v>0</v>
      </c>
      <c r="AK482" s="28" t="s">
        <v>435</v>
      </c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</row>
    <row r="483" customFormat="false" ht="13.8" hidden="false" customHeight="false" outlineLevel="0" collapsed="false">
      <c r="A483" s="27" t="n">
        <v>20135532</v>
      </c>
      <c r="B483" s="27"/>
      <c r="C483" s="27" t="n">
        <v>0</v>
      </c>
      <c r="D483" s="28"/>
      <c r="E483" s="28"/>
      <c r="F483" s="28"/>
      <c r="G483" s="28" t="s">
        <v>90</v>
      </c>
      <c r="H483" s="28"/>
      <c r="I483" s="28"/>
      <c r="J483" s="28"/>
      <c r="K483" s="27"/>
      <c r="L483" s="27" t="s">
        <v>404</v>
      </c>
      <c r="M483" s="27" t="s">
        <v>405</v>
      </c>
      <c r="N483" s="27"/>
      <c r="O483" s="27" t="s">
        <v>81</v>
      </c>
      <c r="P483" s="27"/>
      <c r="Q483" s="28"/>
      <c r="R483" s="31" t="n">
        <f aca="false">YEAR(P483)</f>
        <v>1899</v>
      </c>
      <c r="S483" s="31" t="n">
        <f aca="false">MONTH(P483)</f>
        <v>12</v>
      </c>
      <c r="T483" s="31" t="n">
        <f aca="false">DAY(P483)</f>
        <v>30</v>
      </c>
      <c r="U483" s="27"/>
      <c r="V483" s="27"/>
      <c r="W483" s="27" t="s">
        <v>83</v>
      </c>
      <c r="X483" s="27"/>
      <c r="Y483" s="28"/>
      <c r="Z483" s="27" t="s">
        <v>770</v>
      </c>
      <c r="AA483" s="27" t="s">
        <v>1734</v>
      </c>
      <c r="AB483" s="28"/>
      <c r="AC483" s="27"/>
      <c r="AD483" s="27"/>
      <c r="AE483" s="27" t="s">
        <v>1330</v>
      </c>
      <c r="AF483" s="28"/>
      <c r="AG483" s="28"/>
      <c r="AH483" s="28"/>
      <c r="AI483" s="28"/>
      <c r="AJ483" s="28" t="n">
        <v>0</v>
      </c>
      <c r="AK483" s="28" t="s">
        <v>435</v>
      </c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</row>
    <row r="484" customFormat="false" ht="13.8" hidden="false" customHeight="false" outlineLevel="0" collapsed="false">
      <c r="A484" s="27" t="n">
        <v>20145312</v>
      </c>
      <c r="B484" s="27"/>
      <c r="C484" s="27" t="n">
        <v>0</v>
      </c>
      <c r="D484" s="28"/>
      <c r="E484" s="28"/>
      <c r="F484" s="28"/>
      <c r="G484" s="28" t="s">
        <v>90</v>
      </c>
      <c r="H484" s="28"/>
      <c r="I484" s="28"/>
      <c r="J484" s="28"/>
      <c r="K484" s="27"/>
      <c r="L484" s="27" t="s">
        <v>404</v>
      </c>
      <c r="M484" s="27" t="s">
        <v>405</v>
      </c>
      <c r="N484" s="27"/>
      <c r="O484" s="27" t="s">
        <v>81</v>
      </c>
      <c r="P484" s="57" t="n">
        <v>40783</v>
      </c>
      <c r="Q484" s="28"/>
      <c r="R484" s="31" t="n">
        <f aca="false">YEAR(P484)</f>
        <v>2011</v>
      </c>
      <c r="S484" s="31" t="n">
        <f aca="false">MONTH(P484)</f>
        <v>8</v>
      </c>
      <c r="T484" s="31" t="n">
        <f aca="false">DAY(P484)</f>
        <v>28</v>
      </c>
      <c r="U484" s="27"/>
      <c r="V484" s="27"/>
      <c r="W484" s="27" t="s">
        <v>83</v>
      </c>
      <c r="X484" s="27" t="s">
        <v>155</v>
      </c>
      <c r="Y484" s="28"/>
      <c r="Z484" s="27" t="s">
        <v>1737</v>
      </c>
      <c r="AA484" s="27" t="s">
        <v>1737</v>
      </c>
      <c r="AB484" s="28"/>
      <c r="AC484" s="27"/>
      <c r="AD484" s="27"/>
      <c r="AE484" s="27" t="s">
        <v>1330</v>
      </c>
      <c r="AF484" s="28"/>
      <c r="AG484" s="28"/>
      <c r="AH484" s="28"/>
      <c r="AI484" s="28"/>
      <c r="AJ484" s="28" t="n">
        <v>0</v>
      </c>
      <c r="AK484" s="28" t="s">
        <v>435</v>
      </c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</row>
    <row r="485" customFormat="false" ht="13.8" hidden="false" customHeight="false" outlineLevel="0" collapsed="false">
      <c r="A485" s="27" t="n">
        <v>20145370</v>
      </c>
      <c r="B485" s="27"/>
      <c r="C485" s="27" t="n">
        <v>0</v>
      </c>
      <c r="D485" s="28"/>
      <c r="E485" s="28"/>
      <c r="F485" s="28"/>
      <c r="G485" s="28" t="s">
        <v>90</v>
      </c>
      <c r="H485" s="28"/>
      <c r="I485" s="28"/>
      <c r="J485" s="28"/>
      <c r="K485" s="27"/>
      <c r="L485" s="27" t="s">
        <v>404</v>
      </c>
      <c r="M485" s="27" t="s">
        <v>405</v>
      </c>
      <c r="N485" s="27"/>
      <c r="O485" s="27" t="s">
        <v>81</v>
      </c>
      <c r="P485" s="57" t="n">
        <v>41745</v>
      </c>
      <c r="Q485" s="28"/>
      <c r="R485" s="31" t="n">
        <f aca="false">YEAR(P485)</f>
        <v>2014</v>
      </c>
      <c r="S485" s="31" t="n">
        <f aca="false">MONTH(P485)</f>
        <v>4</v>
      </c>
      <c r="T485" s="31" t="n">
        <f aca="false">DAY(P485)</f>
        <v>16</v>
      </c>
      <c r="U485" s="27" t="s">
        <v>236</v>
      </c>
      <c r="V485" s="27" t="s">
        <v>1738</v>
      </c>
      <c r="W485" s="27" t="s">
        <v>83</v>
      </c>
      <c r="X485" s="27" t="s">
        <v>1739</v>
      </c>
      <c r="Y485" s="28"/>
      <c r="Z485" s="27" t="s">
        <v>1740</v>
      </c>
      <c r="AA485" s="27" t="s">
        <v>1741</v>
      </c>
      <c r="AB485" s="28"/>
      <c r="AC485" s="27" t="n">
        <v>234</v>
      </c>
      <c r="AD485" s="27" t="n">
        <v>1805</v>
      </c>
      <c r="AE485" s="27" t="s">
        <v>1350</v>
      </c>
      <c r="AF485" s="28"/>
      <c r="AG485" s="28"/>
      <c r="AH485" s="28"/>
      <c r="AI485" s="28"/>
      <c r="AJ485" s="28" t="n">
        <v>0</v>
      </c>
      <c r="AK485" s="28" t="s">
        <v>435</v>
      </c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</row>
    <row r="486" customFormat="false" ht="13.8" hidden="false" customHeight="false" outlineLevel="0" collapsed="false">
      <c r="A486" s="27" t="n">
        <v>20155749</v>
      </c>
      <c r="B486" s="27"/>
      <c r="C486" s="27" t="n">
        <v>0</v>
      </c>
      <c r="D486" s="28"/>
      <c r="E486" s="28"/>
      <c r="F486" s="28"/>
      <c r="G486" s="28" t="s">
        <v>90</v>
      </c>
      <c r="H486" s="28"/>
      <c r="I486" s="28"/>
      <c r="J486" s="28"/>
      <c r="K486" s="27"/>
      <c r="L486" s="27" t="s">
        <v>404</v>
      </c>
      <c r="M486" s="27" t="s">
        <v>405</v>
      </c>
      <c r="N486" s="27"/>
      <c r="O486" s="27" t="s">
        <v>81</v>
      </c>
      <c r="P486" s="27" t="s">
        <v>1742</v>
      </c>
      <c r="Q486" s="28"/>
      <c r="R486" s="31" t="n">
        <v>2015</v>
      </c>
      <c r="S486" s="31"/>
      <c r="T486" s="31"/>
      <c r="U486" s="27" t="s">
        <v>771</v>
      </c>
      <c r="V486" s="27" t="s">
        <v>1743</v>
      </c>
      <c r="W486" s="27" t="s">
        <v>83</v>
      </c>
      <c r="X486" s="27" t="s">
        <v>422</v>
      </c>
      <c r="Y486" s="28"/>
      <c r="Z486" s="27"/>
      <c r="AA486" s="27"/>
      <c r="AB486" s="28"/>
      <c r="AC486" s="27"/>
      <c r="AD486" s="27"/>
      <c r="AE486" s="27" t="s">
        <v>1330</v>
      </c>
      <c r="AF486" s="28"/>
      <c r="AG486" s="28"/>
      <c r="AH486" s="28"/>
      <c r="AI486" s="28"/>
      <c r="AJ486" s="28" t="n">
        <v>0</v>
      </c>
      <c r="AK486" s="28" t="s">
        <v>435</v>
      </c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</row>
    <row r="487" customFormat="false" ht="13.8" hidden="false" customHeight="false" outlineLevel="0" collapsed="false">
      <c r="A487" s="27" t="n">
        <v>20165346</v>
      </c>
      <c r="B487" s="27"/>
      <c r="C487" s="27" t="n">
        <v>0</v>
      </c>
      <c r="D487" s="28"/>
      <c r="E487" s="28"/>
      <c r="F487" s="28"/>
      <c r="G487" s="28" t="s">
        <v>90</v>
      </c>
      <c r="H487" s="28"/>
      <c r="I487" s="28"/>
      <c r="J487" s="28"/>
      <c r="K487" s="27"/>
      <c r="L487" s="27" t="s">
        <v>404</v>
      </c>
      <c r="M487" s="27" t="s">
        <v>405</v>
      </c>
      <c r="N487" s="27"/>
      <c r="O487" s="27" t="s">
        <v>81</v>
      </c>
      <c r="P487" s="57" t="n">
        <v>42483</v>
      </c>
      <c r="Q487" s="28"/>
      <c r="R487" s="31" t="n">
        <f aca="false">YEAR(P487)</f>
        <v>2016</v>
      </c>
      <c r="S487" s="31" t="n">
        <f aca="false">MONTH(P487)</f>
        <v>4</v>
      </c>
      <c r="T487" s="31" t="n">
        <f aca="false">DAY(P487)</f>
        <v>23</v>
      </c>
      <c r="U487" s="27" t="s">
        <v>236</v>
      </c>
      <c r="V487" s="27"/>
      <c r="W487" s="27" t="s">
        <v>83</v>
      </c>
      <c r="X487" s="27"/>
      <c r="Y487" s="28"/>
      <c r="Z487" s="27" t="s">
        <v>1744</v>
      </c>
      <c r="AA487" s="27" t="s">
        <v>1745</v>
      </c>
      <c r="AB487" s="28"/>
      <c r="AC487" s="27" t="n">
        <v>77</v>
      </c>
      <c r="AD487" s="27" t="n">
        <v>1390</v>
      </c>
      <c r="AE487" s="27" t="s">
        <v>1330</v>
      </c>
      <c r="AF487" s="28"/>
      <c r="AG487" s="28"/>
      <c r="AH487" s="28"/>
      <c r="AI487" s="28"/>
      <c r="AJ487" s="28" t="n">
        <v>0</v>
      </c>
      <c r="AK487" s="28" t="s">
        <v>435</v>
      </c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</row>
    <row r="488" customFormat="false" ht="13.8" hidden="false" customHeight="false" outlineLevel="0" collapsed="false">
      <c r="A488" s="27" t="n">
        <v>20175672</v>
      </c>
      <c r="B488" s="27"/>
      <c r="C488" s="27" t="n">
        <v>0</v>
      </c>
      <c r="D488" s="28"/>
      <c r="E488" s="28"/>
      <c r="F488" s="28"/>
      <c r="G488" s="28" t="s">
        <v>90</v>
      </c>
      <c r="H488" s="28"/>
      <c r="I488" s="28"/>
      <c r="J488" s="28"/>
      <c r="K488" s="27"/>
      <c r="L488" s="27" t="s">
        <v>404</v>
      </c>
      <c r="M488" s="27" t="s">
        <v>405</v>
      </c>
      <c r="N488" s="27"/>
      <c r="O488" s="27" t="s">
        <v>81</v>
      </c>
      <c r="P488" s="27"/>
      <c r="Q488" s="28"/>
      <c r="R488" s="31"/>
      <c r="S488" s="31"/>
      <c r="T488" s="31"/>
      <c r="U488" s="27"/>
      <c r="V488" s="27"/>
      <c r="W488" s="27"/>
      <c r="X488" s="27"/>
      <c r="Y488" s="27"/>
      <c r="Z488" s="27"/>
      <c r="AA488" s="28"/>
      <c r="AB488" s="28"/>
      <c r="AC488" s="27"/>
      <c r="AD488" s="27"/>
      <c r="AE488" s="27" t="s">
        <v>1330</v>
      </c>
      <c r="AF488" s="28"/>
      <c r="AG488" s="28"/>
      <c r="AH488" s="28"/>
      <c r="AI488" s="28"/>
      <c r="AJ488" s="28" t="n">
        <v>0</v>
      </c>
      <c r="AK488" s="28" t="s">
        <v>435</v>
      </c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</row>
    <row r="489" customFormat="false" ht="13.8" hidden="false" customHeight="false" outlineLevel="0" collapsed="false">
      <c r="A489" s="27" t="n">
        <v>995193</v>
      </c>
      <c r="B489" s="27"/>
      <c r="C489" s="27" t="n">
        <v>0</v>
      </c>
      <c r="D489" s="28"/>
      <c r="E489" s="28"/>
      <c r="F489" s="28"/>
      <c r="G489" s="28"/>
      <c r="H489" s="28"/>
      <c r="I489" s="28"/>
      <c r="J489" s="28"/>
      <c r="K489" s="27"/>
      <c r="L489" s="27" t="s">
        <v>404</v>
      </c>
      <c r="M489" s="27" t="s">
        <v>405</v>
      </c>
      <c r="N489" s="27"/>
      <c r="O489" s="27" t="s">
        <v>81</v>
      </c>
      <c r="P489" s="57" t="n">
        <v>36346</v>
      </c>
      <c r="Q489" s="28"/>
      <c r="R489" s="31" t="n">
        <f aca="false">YEAR(P489)</f>
        <v>1999</v>
      </c>
      <c r="S489" s="31" t="n">
        <f aca="false">MONTH(P489)</f>
        <v>7</v>
      </c>
      <c r="T489" s="31" t="n">
        <f aca="false">DAY(P489)</f>
        <v>5</v>
      </c>
      <c r="U489" s="27"/>
      <c r="V489" s="27"/>
      <c r="W489" s="27" t="s">
        <v>83</v>
      </c>
      <c r="X489" s="27" t="s">
        <v>456</v>
      </c>
      <c r="Y489" s="28"/>
      <c r="Z489" s="27" t="s">
        <v>1746</v>
      </c>
      <c r="AA489" s="27" t="s">
        <v>1747</v>
      </c>
      <c r="AB489" s="28"/>
      <c r="AC489" s="27"/>
      <c r="AD489" s="27"/>
      <c r="AE489" s="27" t="s">
        <v>1344</v>
      </c>
      <c r="AF489" s="28"/>
      <c r="AG489" s="28"/>
      <c r="AH489" s="28"/>
      <c r="AI489" s="28"/>
      <c r="AJ489" s="28" t="n">
        <v>1</v>
      </c>
      <c r="AK489" s="27" t="s">
        <v>447</v>
      </c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</row>
    <row r="490" customFormat="false" ht="13.8" hidden="false" customHeight="false" outlineLevel="0" collapsed="false">
      <c r="A490" s="27" t="n">
        <v>995227</v>
      </c>
      <c r="B490" s="27"/>
      <c r="C490" s="27" t="n">
        <v>0</v>
      </c>
      <c r="D490" s="28"/>
      <c r="E490" s="28"/>
      <c r="F490" s="28"/>
      <c r="G490" s="28"/>
      <c r="H490" s="28"/>
      <c r="I490" s="28"/>
      <c r="J490" s="28"/>
      <c r="K490" s="27"/>
      <c r="L490" s="27" t="s">
        <v>404</v>
      </c>
      <c r="M490" s="27" t="s">
        <v>405</v>
      </c>
      <c r="N490" s="27"/>
      <c r="O490" s="27" t="s">
        <v>81</v>
      </c>
      <c r="P490" s="57" t="n">
        <v>36348</v>
      </c>
      <c r="Q490" s="28"/>
      <c r="R490" s="31" t="n">
        <f aca="false">YEAR(P490)</f>
        <v>1999</v>
      </c>
      <c r="S490" s="31" t="n">
        <f aca="false">MONTH(P490)</f>
        <v>7</v>
      </c>
      <c r="T490" s="31" t="n">
        <f aca="false">DAY(P490)</f>
        <v>7</v>
      </c>
      <c r="U490" s="27" t="s">
        <v>236</v>
      </c>
      <c r="V490" s="27" t="n">
        <v>17</v>
      </c>
      <c r="W490" s="27" t="s">
        <v>83</v>
      </c>
      <c r="X490" s="27" t="s">
        <v>456</v>
      </c>
      <c r="Y490" s="28"/>
      <c r="Z490" s="27" t="s">
        <v>1748</v>
      </c>
      <c r="AA490" s="27" t="s">
        <v>1749</v>
      </c>
      <c r="AB490" s="28"/>
      <c r="AC490" s="27" t="n">
        <v>188</v>
      </c>
      <c r="AD490" s="27"/>
      <c r="AE490" s="27" t="s">
        <v>1350</v>
      </c>
      <c r="AF490" s="28"/>
      <c r="AG490" s="28"/>
      <c r="AH490" s="28"/>
      <c r="AI490" s="28"/>
      <c r="AJ490" s="28" t="n">
        <v>1</v>
      </c>
      <c r="AK490" s="27" t="s">
        <v>447</v>
      </c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</row>
    <row r="491" customFormat="false" ht="13.8" hidden="false" customHeight="false" outlineLevel="0" collapsed="false">
      <c r="A491" s="27" t="n">
        <v>995228</v>
      </c>
      <c r="B491" s="27"/>
      <c r="C491" s="27" t="n">
        <v>0</v>
      </c>
      <c r="D491" s="28"/>
      <c r="E491" s="28"/>
      <c r="F491" s="28"/>
      <c r="G491" s="28"/>
      <c r="H491" s="28"/>
      <c r="I491" s="28"/>
      <c r="J491" s="28"/>
      <c r="K491" s="27"/>
      <c r="L491" s="27" t="s">
        <v>404</v>
      </c>
      <c r="M491" s="27" t="s">
        <v>405</v>
      </c>
      <c r="N491" s="27"/>
      <c r="O491" s="27" t="s">
        <v>81</v>
      </c>
      <c r="P491" s="57" t="n">
        <v>36335</v>
      </c>
      <c r="Q491" s="28"/>
      <c r="R491" s="31" t="n">
        <f aca="false">YEAR(P491)</f>
        <v>1999</v>
      </c>
      <c r="S491" s="31" t="n">
        <f aca="false">MONTH(P491)</f>
        <v>6</v>
      </c>
      <c r="T491" s="31" t="n">
        <f aca="false">DAY(P491)</f>
        <v>24</v>
      </c>
      <c r="U491" s="27" t="s">
        <v>82</v>
      </c>
      <c r="V491" s="27" t="n">
        <v>2</v>
      </c>
      <c r="W491" s="27" t="s">
        <v>83</v>
      </c>
      <c r="X491" s="27" t="s">
        <v>456</v>
      </c>
      <c r="Y491" s="28"/>
      <c r="Z491" s="27" t="s">
        <v>1750</v>
      </c>
      <c r="AA491" s="27" t="s">
        <v>1751</v>
      </c>
      <c r="AB491" s="28"/>
      <c r="AC491" s="27" t="n">
        <v>46</v>
      </c>
      <c r="AD491" s="27"/>
      <c r="AE491" s="27" t="s">
        <v>1344</v>
      </c>
      <c r="AF491" s="28"/>
      <c r="AG491" s="28"/>
      <c r="AH491" s="28"/>
      <c r="AI491" s="28"/>
      <c r="AJ491" s="28" t="n">
        <v>1</v>
      </c>
      <c r="AK491" s="27" t="s">
        <v>447</v>
      </c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</row>
    <row r="492" customFormat="false" ht="13.8" hidden="false" customHeight="false" outlineLevel="0" collapsed="false">
      <c r="A492" s="27" t="n">
        <v>995229</v>
      </c>
      <c r="B492" s="27"/>
      <c r="C492" s="27" t="n">
        <v>0</v>
      </c>
      <c r="D492" s="28"/>
      <c r="E492" s="28"/>
      <c r="F492" s="28"/>
      <c r="G492" s="28"/>
      <c r="H492" s="28"/>
      <c r="I492" s="28"/>
      <c r="J492" s="28"/>
      <c r="K492" s="27"/>
      <c r="L492" s="27" t="s">
        <v>404</v>
      </c>
      <c r="M492" s="27" t="s">
        <v>405</v>
      </c>
      <c r="N492" s="27"/>
      <c r="O492" s="27" t="s">
        <v>81</v>
      </c>
      <c r="P492" s="57" t="n">
        <v>36326</v>
      </c>
      <c r="Q492" s="28"/>
      <c r="R492" s="31" t="n">
        <f aca="false">YEAR(P492)</f>
        <v>1999</v>
      </c>
      <c r="S492" s="31" t="n">
        <f aca="false">MONTH(P492)</f>
        <v>6</v>
      </c>
      <c r="T492" s="31" t="n">
        <f aca="false">DAY(P492)</f>
        <v>15</v>
      </c>
      <c r="U492" s="27" t="s">
        <v>82</v>
      </c>
      <c r="V492" s="27"/>
      <c r="W492" s="27" t="s">
        <v>83</v>
      </c>
      <c r="X492" s="27" t="s">
        <v>560</v>
      </c>
      <c r="Y492" s="28"/>
      <c r="Z492" s="27" t="s">
        <v>1513</v>
      </c>
      <c r="AA492" s="27" t="s">
        <v>1752</v>
      </c>
      <c r="AB492" s="28"/>
      <c r="AC492" s="27" t="n">
        <v>39</v>
      </c>
      <c r="AD492" s="27"/>
      <c r="AE492" s="27" t="s">
        <v>1344</v>
      </c>
      <c r="AF492" s="28"/>
      <c r="AG492" s="28"/>
      <c r="AH492" s="28"/>
      <c r="AI492" s="28"/>
      <c r="AJ492" s="28" t="n">
        <v>1</v>
      </c>
      <c r="AK492" s="27" t="s">
        <v>447</v>
      </c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</row>
    <row r="493" customFormat="false" ht="13.8" hidden="false" customHeight="false" outlineLevel="0" collapsed="false">
      <c r="A493" s="27" t="n">
        <v>995231</v>
      </c>
      <c r="B493" s="27"/>
      <c r="C493" s="27" t="n">
        <v>0</v>
      </c>
      <c r="D493" s="28"/>
      <c r="E493" s="28"/>
      <c r="F493" s="28"/>
      <c r="G493" s="28"/>
      <c r="H493" s="28"/>
      <c r="I493" s="28"/>
      <c r="J493" s="28"/>
      <c r="K493" s="27"/>
      <c r="L493" s="27" t="s">
        <v>404</v>
      </c>
      <c r="M493" s="27" t="s">
        <v>405</v>
      </c>
      <c r="N493" s="27"/>
      <c r="O493" s="27" t="s">
        <v>81</v>
      </c>
      <c r="P493" s="57" t="n">
        <v>36293</v>
      </c>
      <c r="Q493" s="28"/>
      <c r="R493" s="31" t="n">
        <f aca="false">YEAR(P493)</f>
        <v>1999</v>
      </c>
      <c r="S493" s="31" t="n">
        <f aca="false">MONTH(P493)</f>
        <v>5</v>
      </c>
      <c r="T493" s="31" t="n">
        <f aca="false">DAY(P493)</f>
        <v>13</v>
      </c>
      <c r="U493" s="27" t="s">
        <v>236</v>
      </c>
      <c r="V493" s="27" t="n">
        <v>1</v>
      </c>
      <c r="W493" s="27" t="s">
        <v>83</v>
      </c>
      <c r="X493" s="27" t="s">
        <v>965</v>
      </c>
      <c r="Y493" s="28"/>
      <c r="Z493" s="27" t="s">
        <v>1753</v>
      </c>
      <c r="AA493" s="27" t="s">
        <v>1754</v>
      </c>
      <c r="AB493" s="28"/>
      <c r="AC493" s="27" t="n">
        <v>16</v>
      </c>
      <c r="AD493" s="27"/>
      <c r="AE493" s="27" t="s">
        <v>1350</v>
      </c>
      <c r="AF493" s="28"/>
      <c r="AG493" s="28"/>
      <c r="AH493" s="28"/>
      <c r="AI493" s="28"/>
      <c r="AJ493" s="28" t="n">
        <v>1</v>
      </c>
      <c r="AK493" s="27" t="s">
        <v>447</v>
      </c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</row>
    <row r="494" customFormat="false" ht="13.8" hidden="false" customHeight="false" outlineLevel="0" collapsed="false">
      <c r="A494" s="27" t="n">
        <v>995232</v>
      </c>
      <c r="B494" s="27"/>
      <c r="C494" s="27" t="n">
        <v>0</v>
      </c>
      <c r="D494" s="28"/>
      <c r="E494" s="28"/>
      <c r="F494" s="28"/>
      <c r="G494" s="28"/>
      <c r="H494" s="28"/>
      <c r="I494" s="28"/>
      <c r="J494" s="28"/>
      <c r="K494" s="27"/>
      <c r="L494" s="27" t="s">
        <v>404</v>
      </c>
      <c r="M494" s="27" t="s">
        <v>405</v>
      </c>
      <c r="N494" s="27"/>
      <c r="O494" s="27" t="s">
        <v>81</v>
      </c>
      <c r="P494" s="57" t="n">
        <v>36293</v>
      </c>
      <c r="Q494" s="28"/>
      <c r="R494" s="31" t="n">
        <f aca="false">YEAR(P494)</f>
        <v>1999</v>
      </c>
      <c r="S494" s="31" t="n">
        <f aca="false">MONTH(P494)</f>
        <v>5</v>
      </c>
      <c r="T494" s="31" t="n">
        <f aca="false">DAY(P494)</f>
        <v>13</v>
      </c>
      <c r="U494" s="27" t="s">
        <v>82</v>
      </c>
      <c r="V494" s="27" t="n">
        <v>1</v>
      </c>
      <c r="W494" s="27" t="s">
        <v>83</v>
      </c>
      <c r="X494" s="27" t="s">
        <v>965</v>
      </c>
      <c r="Y494" s="28"/>
      <c r="Z494" s="27" t="s">
        <v>1753</v>
      </c>
      <c r="AA494" s="27" t="s">
        <v>1754</v>
      </c>
      <c r="AB494" s="28"/>
      <c r="AC494" s="27" t="s">
        <v>1755</v>
      </c>
      <c r="AD494" s="27"/>
      <c r="AE494" s="27" t="s">
        <v>1350</v>
      </c>
      <c r="AF494" s="28"/>
      <c r="AG494" s="28"/>
      <c r="AH494" s="28"/>
      <c r="AI494" s="28"/>
      <c r="AJ494" s="28" t="n">
        <v>1</v>
      </c>
      <c r="AK494" s="27" t="s">
        <v>447</v>
      </c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</row>
    <row r="495" customFormat="false" ht="13.8" hidden="false" customHeight="false" outlineLevel="0" collapsed="false">
      <c r="A495" s="27" t="n">
        <v>995233</v>
      </c>
      <c r="B495" s="27"/>
      <c r="C495" s="27" t="n">
        <v>0</v>
      </c>
      <c r="D495" s="28"/>
      <c r="E495" s="28"/>
      <c r="F495" s="28"/>
      <c r="G495" s="28"/>
      <c r="H495" s="28"/>
      <c r="I495" s="28"/>
      <c r="J495" s="28"/>
      <c r="K495" s="27"/>
      <c r="L495" s="27" t="s">
        <v>404</v>
      </c>
      <c r="M495" s="27" t="s">
        <v>405</v>
      </c>
      <c r="N495" s="27"/>
      <c r="O495" s="27" t="s">
        <v>81</v>
      </c>
      <c r="P495" s="57" t="n">
        <v>36293</v>
      </c>
      <c r="Q495" s="28"/>
      <c r="R495" s="31" t="n">
        <f aca="false">YEAR(P495)</f>
        <v>1999</v>
      </c>
      <c r="S495" s="31" t="n">
        <f aca="false">MONTH(P495)</f>
        <v>5</v>
      </c>
      <c r="T495" s="31" t="n">
        <f aca="false">DAY(P495)</f>
        <v>13</v>
      </c>
      <c r="U495" s="27" t="s">
        <v>82</v>
      </c>
      <c r="V495" s="27"/>
      <c r="W495" s="27" t="s">
        <v>83</v>
      </c>
      <c r="X495" s="27" t="s">
        <v>965</v>
      </c>
      <c r="Y495" s="28"/>
      <c r="Z495" s="27" t="s">
        <v>1753</v>
      </c>
      <c r="AA495" s="27" t="s">
        <v>1754</v>
      </c>
      <c r="AB495" s="28"/>
      <c r="AC495" s="27" t="n">
        <v>81</v>
      </c>
      <c r="AD495" s="27"/>
      <c r="AE495" s="27" t="s">
        <v>1350</v>
      </c>
      <c r="AF495" s="28"/>
      <c r="AG495" s="28"/>
      <c r="AH495" s="28"/>
      <c r="AI495" s="28"/>
      <c r="AJ495" s="28" t="n">
        <v>1</v>
      </c>
      <c r="AK495" s="27" t="s">
        <v>447</v>
      </c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</row>
    <row r="496" customFormat="false" ht="13.8" hidden="false" customHeight="false" outlineLevel="0" collapsed="false">
      <c r="A496" s="27" t="n">
        <v>20005185</v>
      </c>
      <c r="B496" s="27"/>
      <c r="C496" s="27" t="n">
        <v>0</v>
      </c>
      <c r="D496" s="28"/>
      <c r="E496" s="28"/>
      <c r="F496" s="28"/>
      <c r="G496" s="28"/>
      <c r="H496" s="28"/>
      <c r="I496" s="28"/>
      <c r="J496" s="28"/>
      <c r="K496" s="27"/>
      <c r="L496" s="27" t="s">
        <v>404</v>
      </c>
      <c r="M496" s="27" t="s">
        <v>405</v>
      </c>
      <c r="N496" s="27"/>
      <c r="O496" s="27" t="s">
        <v>81</v>
      </c>
      <c r="P496" s="27"/>
      <c r="Q496" s="28"/>
      <c r="R496" s="31"/>
      <c r="S496" s="31"/>
      <c r="T496" s="31"/>
      <c r="U496" s="27" t="s">
        <v>236</v>
      </c>
      <c r="V496" s="27" t="n">
        <v>15</v>
      </c>
      <c r="W496" s="27" t="s">
        <v>83</v>
      </c>
      <c r="X496" s="27" t="s">
        <v>482</v>
      </c>
      <c r="Y496" s="28"/>
      <c r="Z496" s="27" t="s">
        <v>1756</v>
      </c>
      <c r="AA496" s="27" t="s">
        <v>1757</v>
      </c>
      <c r="AB496" s="28"/>
      <c r="AC496" s="27" t="n">
        <v>178</v>
      </c>
      <c r="AD496" s="27" t="n">
        <v>1760</v>
      </c>
      <c r="AE496" s="27" t="s">
        <v>1350</v>
      </c>
      <c r="AF496" s="28"/>
      <c r="AG496" s="28"/>
      <c r="AH496" s="28"/>
      <c r="AI496" s="28"/>
      <c r="AJ496" s="28" t="n">
        <v>1</v>
      </c>
      <c r="AK496" s="27" t="s">
        <v>447</v>
      </c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</row>
    <row r="497" customFormat="false" ht="13.8" hidden="false" customHeight="false" outlineLevel="0" collapsed="false">
      <c r="A497" s="27" t="n">
        <v>20005188</v>
      </c>
      <c r="B497" s="27"/>
      <c r="C497" s="27" t="n">
        <v>0</v>
      </c>
      <c r="D497" s="28"/>
      <c r="E497" s="28"/>
      <c r="F497" s="28"/>
      <c r="G497" s="28"/>
      <c r="H497" s="28"/>
      <c r="I497" s="28"/>
      <c r="J497" s="28"/>
      <c r="K497" s="27"/>
      <c r="L497" s="27" t="s">
        <v>404</v>
      </c>
      <c r="M497" s="27" t="s">
        <v>405</v>
      </c>
      <c r="N497" s="27"/>
      <c r="O497" s="27" t="s">
        <v>81</v>
      </c>
      <c r="P497" s="57" t="n">
        <v>36650</v>
      </c>
      <c r="Q497" s="28"/>
      <c r="R497" s="31" t="n">
        <f aca="false">YEAR(P497)</f>
        <v>2000</v>
      </c>
      <c r="S497" s="31" t="n">
        <f aca="false">MONTH(P497)</f>
        <v>5</v>
      </c>
      <c r="T497" s="31" t="n">
        <f aca="false">DAY(P497)</f>
        <v>4</v>
      </c>
      <c r="U497" s="27" t="s">
        <v>82</v>
      </c>
      <c r="V497" s="27" t="n">
        <v>9</v>
      </c>
      <c r="W497" s="27" t="s">
        <v>83</v>
      </c>
      <c r="X497" s="27" t="s">
        <v>456</v>
      </c>
      <c r="Y497" s="28"/>
      <c r="Z497" s="27" t="s">
        <v>1758</v>
      </c>
      <c r="AA497" s="27" t="s">
        <v>1759</v>
      </c>
      <c r="AB497" s="28"/>
      <c r="AC497" s="27" t="n">
        <v>72</v>
      </c>
      <c r="AD497" s="27" t="n">
        <v>153</v>
      </c>
      <c r="AE497" s="27" t="s">
        <v>1350</v>
      </c>
      <c r="AF497" s="28"/>
      <c r="AG497" s="28"/>
      <c r="AH497" s="28"/>
      <c r="AI497" s="28"/>
      <c r="AJ497" s="28" t="n">
        <v>1</v>
      </c>
      <c r="AK497" s="27" t="s">
        <v>447</v>
      </c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</row>
    <row r="498" customFormat="false" ht="13.8" hidden="false" customHeight="false" outlineLevel="0" collapsed="false">
      <c r="A498" s="27" t="n">
        <v>20005189</v>
      </c>
      <c r="B498" s="27"/>
      <c r="C498" s="27" t="n">
        <v>0</v>
      </c>
      <c r="D498" s="28"/>
      <c r="E498" s="28"/>
      <c r="F498" s="28"/>
      <c r="G498" s="28"/>
      <c r="H498" s="28"/>
      <c r="I498" s="28"/>
      <c r="J498" s="28"/>
      <c r="K498" s="27"/>
      <c r="L498" s="27" t="s">
        <v>404</v>
      </c>
      <c r="M498" s="27" t="s">
        <v>405</v>
      </c>
      <c r="N498" s="27"/>
      <c r="O498" s="27" t="s">
        <v>81</v>
      </c>
      <c r="P498" s="57" t="n">
        <v>36652</v>
      </c>
      <c r="Q498" s="28"/>
      <c r="R498" s="31" t="n">
        <f aca="false">YEAR(P498)</f>
        <v>2000</v>
      </c>
      <c r="S498" s="31" t="n">
        <f aca="false">MONTH(P498)</f>
        <v>5</v>
      </c>
      <c r="T498" s="31" t="n">
        <f aca="false">DAY(P498)</f>
        <v>6</v>
      </c>
      <c r="U498" s="27" t="s">
        <v>82</v>
      </c>
      <c r="V498" s="27" t="n">
        <v>5</v>
      </c>
      <c r="W498" s="27" t="s">
        <v>83</v>
      </c>
      <c r="X498" s="27" t="s">
        <v>659</v>
      </c>
      <c r="Y498" s="28"/>
      <c r="Z498" s="27" t="s">
        <v>1760</v>
      </c>
      <c r="AA498" s="27" t="s">
        <v>1761</v>
      </c>
      <c r="AB498" s="28"/>
      <c r="AC498" s="27" t="n">
        <v>104</v>
      </c>
      <c r="AD498" s="27" t="n">
        <v>166</v>
      </c>
      <c r="AE498" s="27" t="s">
        <v>1350</v>
      </c>
      <c r="AF498" s="28"/>
      <c r="AG498" s="28"/>
      <c r="AH498" s="28"/>
      <c r="AI498" s="28"/>
      <c r="AJ498" s="28" t="n">
        <v>1</v>
      </c>
      <c r="AK498" s="27" t="s">
        <v>447</v>
      </c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</row>
    <row r="499" customFormat="false" ht="13.8" hidden="false" customHeight="false" outlineLevel="0" collapsed="false">
      <c r="A499" s="27" t="n">
        <v>20005192</v>
      </c>
      <c r="B499" s="27"/>
      <c r="C499" s="27" t="n">
        <v>0</v>
      </c>
      <c r="D499" s="28"/>
      <c r="E499" s="28"/>
      <c r="F499" s="28"/>
      <c r="G499" s="28"/>
      <c r="H499" s="28"/>
      <c r="I499" s="28"/>
      <c r="J499" s="28"/>
      <c r="K499" s="27"/>
      <c r="L499" s="27" t="s">
        <v>404</v>
      </c>
      <c r="M499" s="27" t="s">
        <v>405</v>
      </c>
      <c r="N499" s="27"/>
      <c r="O499" s="27" t="s">
        <v>81</v>
      </c>
      <c r="P499" s="57" t="n">
        <v>36651</v>
      </c>
      <c r="Q499" s="28"/>
      <c r="R499" s="31" t="n">
        <f aca="false">YEAR(P499)</f>
        <v>2000</v>
      </c>
      <c r="S499" s="31" t="n">
        <f aca="false">MONTH(P499)</f>
        <v>5</v>
      </c>
      <c r="T499" s="31" t="n">
        <f aca="false">DAY(P499)</f>
        <v>5</v>
      </c>
      <c r="U499" s="27" t="s">
        <v>236</v>
      </c>
      <c r="V499" s="27" t="n">
        <v>1</v>
      </c>
      <c r="W499" s="27" t="s">
        <v>83</v>
      </c>
      <c r="X499" s="27" t="s">
        <v>456</v>
      </c>
      <c r="Y499" s="28"/>
      <c r="Z499" s="27" t="s">
        <v>1762</v>
      </c>
      <c r="AA499" s="27" t="s">
        <v>1759</v>
      </c>
      <c r="AB499" s="28"/>
      <c r="AC499" s="27" t="s">
        <v>1763</v>
      </c>
      <c r="AD499" s="27"/>
      <c r="AE499" s="27" t="s">
        <v>1350</v>
      </c>
      <c r="AF499" s="28"/>
      <c r="AG499" s="28"/>
      <c r="AH499" s="28"/>
      <c r="AI499" s="28"/>
      <c r="AJ499" s="28" t="n">
        <v>1</v>
      </c>
      <c r="AK499" s="27" t="s">
        <v>447</v>
      </c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</row>
    <row r="500" customFormat="false" ht="13.8" hidden="false" customHeight="false" outlineLevel="0" collapsed="false">
      <c r="A500" s="27" t="n">
        <v>20005193</v>
      </c>
      <c r="B500" s="27"/>
      <c r="C500" s="27" t="n">
        <v>0</v>
      </c>
      <c r="D500" s="28"/>
      <c r="E500" s="28"/>
      <c r="F500" s="28"/>
      <c r="G500" s="28"/>
      <c r="H500" s="28"/>
      <c r="I500" s="28"/>
      <c r="J500" s="28"/>
      <c r="K500" s="27"/>
      <c r="L500" s="27" t="s">
        <v>404</v>
      </c>
      <c r="M500" s="27" t="s">
        <v>405</v>
      </c>
      <c r="N500" s="27"/>
      <c r="O500" s="27" t="s">
        <v>81</v>
      </c>
      <c r="P500" s="57" t="n">
        <v>36651</v>
      </c>
      <c r="Q500" s="28"/>
      <c r="R500" s="31" t="n">
        <f aca="false">YEAR(P500)</f>
        <v>2000</v>
      </c>
      <c r="S500" s="31" t="n">
        <f aca="false">MONTH(P500)</f>
        <v>5</v>
      </c>
      <c r="T500" s="31" t="n">
        <f aca="false">DAY(P500)</f>
        <v>5</v>
      </c>
      <c r="U500" s="27" t="s">
        <v>236</v>
      </c>
      <c r="V500" s="27" t="n">
        <v>2</v>
      </c>
      <c r="W500" s="27" t="s">
        <v>83</v>
      </c>
      <c r="X500" s="27" t="s">
        <v>456</v>
      </c>
      <c r="Y500" s="28"/>
      <c r="Z500" s="27" t="s">
        <v>1758</v>
      </c>
      <c r="AA500" s="27" t="s">
        <v>1759</v>
      </c>
      <c r="AB500" s="28"/>
      <c r="AC500" s="27" t="s">
        <v>1764</v>
      </c>
      <c r="AD500" s="27"/>
      <c r="AE500" s="27" t="s">
        <v>1350</v>
      </c>
      <c r="AF500" s="28"/>
      <c r="AG500" s="28"/>
      <c r="AH500" s="28"/>
      <c r="AI500" s="28"/>
      <c r="AJ500" s="28" t="n">
        <v>1</v>
      </c>
      <c r="AK500" s="27" t="s">
        <v>447</v>
      </c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</row>
    <row r="501" customFormat="false" ht="13.8" hidden="false" customHeight="false" outlineLevel="0" collapsed="false">
      <c r="A501" s="27" t="n">
        <v>20005211</v>
      </c>
      <c r="B501" s="27"/>
      <c r="C501" s="27" t="n">
        <v>0</v>
      </c>
      <c r="D501" s="28"/>
      <c r="E501" s="28"/>
      <c r="F501" s="28"/>
      <c r="G501" s="28"/>
      <c r="H501" s="28"/>
      <c r="I501" s="28"/>
      <c r="J501" s="28"/>
      <c r="K501" s="27"/>
      <c r="L501" s="27" t="s">
        <v>404</v>
      </c>
      <c r="M501" s="27" t="s">
        <v>405</v>
      </c>
      <c r="N501" s="27"/>
      <c r="O501" s="27" t="s">
        <v>81</v>
      </c>
      <c r="P501" s="57" t="n">
        <v>36675</v>
      </c>
      <c r="Q501" s="28"/>
      <c r="R501" s="31" t="n">
        <f aca="false">YEAR(P501)</f>
        <v>2000</v>
      </c>
      <c r="S501" s="31" t="n">
        <f aca="false">MONTH(P501)</f>
        <v>5</v>
      </c>
      <c r="T501" s="31" t="n">
        <f aca="false">DAY(P501)</f>
        <v>29</v>
      </c>
      <c r="U501" s="27" t="s">
        <v>82</v>
      </c>
      <c r="V501" s="27" t="n">
        <v>5</v>
      </c>
      <c r="W501" s="27" t="s">
        <v>83</v>
      </c>
      <c r="X501" s="27" t="s">
        <v>456</v>
      </c>
      <c r="Y501" s="28"/>
      <c r="Z501" s="27" t="s">
        <v>1765</v>
      </c>
      <c r="AA501" s="27" t="s">
        <v>1766</v>
      </c>
      <c r="AB501" s="28"/>
      <c r="AC501" s="27" t="n">
        <v>59</v>
      </c>
      <c r="AD501" s="27"/>
      <c r="AE501" s="27" t="s">
        <v>1350</v>
      </c>
      <c r="AF501" s="28"/>
      <c r="AG501" s="28"/>
      <c r="AH501" s="28"/>
      <c r="AI501" s="28"/>
      <c r="AJ501" s="28" t="n">
        <v>1</v>
      </c>
      <c r="AK501" s="27" t="s">
        <v>447</v>
      </c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</row>
    <row r="502" customFormat="false" ht="13.8" hidden="false" customHeight="false" outlineLevel="0" collapsed="false">
      <c r="A502" s="27" t="n">
        <v>20005219</v>
      </c>
      <c r="B502" s="27"/>
      <c r="C502" s="27" t="n">
        <v>0</v>
      </c>
      <c r="D502" s="28"/>
      <c r="E502" s="28"/>
      <c r="F502" s="28"/>
      <c r="G502" s="28"/>
      <c r="H502" s="28"/>
      <c r="I502" s="28"/>
      <c r="J502" s="28"/>
      <c r="K502" s="27"/>
      <c r="L502" s="27" t="s">
        <v>404</v>
      </c>
      <c r="M502" s="27" t="s">
        <v>405</v>
      </c>
      <c r="N502" s="27"/>
      <c r="O502" s="27" t="s">
        <v>81</v>
      </c>
      <c r="P502" s="57" t="n">
        <v>36694</v>
      </c>
      <c r="Q502" s="28"/>
      <c r="R502" s="31" t="n">
        <f aca="false">YEAR(P502)</f>
        <v>2000</v>
      </c>
      <c r="S502" s="31" t="n">
        <f aca="false">MONTH(P502)</f>
        <v>6</v>
      </c>
      <c r="T502" s="31" t="n">
        <f aca="false">DAY(P502)</f>
        <v>17</v>
      </c>
      <c r="U502" s="27" t="s">
        <v>236</v>
      </c>
      <c r="V502" s="27" t="n">
        <v>8</v>
      </c>
      <c r="W502" s="27" t="s">
        <v>83</v>
      </c>
      <c r="X502" s="27" t="s">
        <v>456</v>
      </c>
      <c r="Y502" s="28"/>
      <c r="Z502" s="27" t="s">
        <v>1767</v>
      </c>
      <c r="AA502" s="27" t="s">
        <v>1768</v>
      </c>
      <c r="AB502" s="28"/>
      <c r="AC502" s="27" t="n">
        <v>150</v>
      </c>
      <c r="AD502" s="27"/>
      <c r="AE502" s="27" t="s">
        <v>1350</v>
      </c>
      <c r="AF502" s="28"/>
      <c r="AG502" s="28"/>
      <c r="AH502" s="28"/>
      <c r="AI502" s="28"/>
      <c r="AJ502" s="28" t="n">
        <v>1</v>
      </c>
      <c r="AK502" s="27" t="s">
        <v>447</v>
      </c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</row>
    <row r="503" customFormat="false" ht="13.8" hidden="false" customHeight="false" outlineLevel="0" collapsed="false">
      <c r="A503" s="27" t="n">
        <v>20005220</v>
      </c>
      <c r="B503" s="27"/>
      <c r="C503" s="27" t="n">
        <v>0</v>
      </c>
      <c r="D503" s="28"/>
      <c r="E503" s="28"/>
      <c r="F503" s="28"/>
      <c r="G503" s="28"/>
      <c r="H503" s="28"/>
      <c r="I503" s="28"/>
      <c r="J503" s="28"/>
      <c r="K503" s="27"/>
      <c r="L503" s="27" t="s">
        <v>404</v>
      </c>
      <c r="M503" s="27" t="s">
        <v>405</v>
      </c>
      <c r="N503" s="27"/>
      <c r="O503" s="27" t="s">
        <v>81</v>
      </c>
      <c r="P503" s="57" t="n">
        <v>36707</v>
      </c>
      <c r="Q503" s="28"/>
      <c r="R503" s="31" t="n">
        <f aca="false">YEAR(P503)</f>
        <v>2000</v>
      </c>
      <c r="S503" s="31" t="n">
        <f aca="false">MONTH(P503)</f>
        <v>6</v>
      </c>
      <c r="T503" s="31" t="n">
        <f aca="false">DAY(P503)</f>
        <v>30</v>
      </c>
      <c r="U503" s="27" t="s">
        <v>236</v>
      </c>
      <c r="V503" s="27" t="n">
        <v>0</v>
      </c>
      <c r="W503" s="27" t="s">
        <v>83</v>
      </c>
      <c r="X503" s="27" t="s">
        <v>456</v>
      </c>
      <c r="Y503" s="28"/>
      <c r="Z503" s="27" t="s">
        <v>1769</v>
      </c>
      <c r="AA503" s="27" t="s">
        <v>1770</v>
      </c>
      <c r="AB503" s="28"/>
      <c r="AC503" s="27" t="n">
        <v>2575</v>
      </c>
      <c r="AD503" s="27"/>
      <c r="AE503" s="27" t="s">
        <v>1350</v>
      </c>
      <c r="AF503" s="28"/>
      <c r="AG503" s="28"/>
      <c r="AH503" s="28"/>
      <c r="AI503" s="28"/>
      <c r="AJ503" s="28" t="n">
        <v>1</v>
      </c>
      <c r="AK503" s="27" t="s">
        <v>447</v>
      </c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</row>
    <row r="504" customFormat="false" ht="13.8" hidden="false" customHeight="false" outlineLevel="0" collapsed="false">
      <c r="A504" s="27" t="n">
        <v>20005221</v>
      </c>
      <c r="B504" s="27"/>
      <c r="C504" s="27" t="n">
        <v>0</v>
      </c>
      <c r="D504" s="28"/>
      <c r="E504" s="28"/>
      <c r="F504" s="28"/>
      <c r="G504" s="28"/>
      <c r="H504" s="28"/>
      <c r="I504" s="28"/>
      <c r="J504" s="28"/>
      <c r="K504" s="27"/>
      <c r="L504" s="27" t="s">
        <v>404</v>
      </c>
      <c r="M504" s="27" t="s">
        <v>405</v>
      </c>
      <c r="N504" s="27"/>
      <c r="O504" s="27" t="s">
        <v>81</v>
      </c>
      <c r="P504" s="57" t="n">
        <v>36685</v>
      </c>
      <c r="Q504" s="28"/>
      <c r="R504" s="31" t="n">
        <f aca="false">YEAR(P504)</f>
        <v>2000</v>
      </c>
      <c r="S504" s="31" t="n">
        <f aca="false">MONTH(P504)</f>
        <v>6</v>
      </c>
      <c r="T504" s="31" t="n">
        <f aca="false">DAY(P504)</f>
        <v>8</v>
      </c>
      <c r="U504" s="27" t="s">
        <v>82</v>
      </c>
      <c r="V504" s="27" t="n">
        <v>20</v>
      </c>
      <c r="W504" s="27" t="s">
        <v>83</v>
      </c>
      <c r="X504" s="27" t="s">
        <v>1135</v>
      </c>
      <c r="Y504" s="28"/>
      <c r="Z504" s="27" t="s">
        <v>1164</v>
      </c>
      <c r="AA504" s="27" t="s">
        <v>1771</v>
      </c>
      <c r="AB504" s="28"/>
      <c r="AC504" s="27" t="n">
        <v>70</v>
      </c>
      <c r="AD504" s="27"/>
      <c r="AE504" s="27" t="s">
        <v>1344</v>
      </c>
      <c r="AF504" s="28"/>
      <c r="AG504" s="28"/>
      <c r="AH504" s="28"/>
      <c r="AI504" s="28"/>
      <c r="AJ504" s="28" t="n">
        <v>1</v>
      </c>
      <c r="AK504" s="27" t="s">
        <v>447</v>
      </c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</row>
    <row r="505" customFormat="false" ht="13.8" hidden="false" customHeight="false" outlineLevel="0" collapsed="false">
      <c r="A505" s="27" t="n">
        <v>20005311</v>
      </c>
      <c r="B505" s="27"/>
      <c r="C505" s="27" t="n">
        <v>0</v>
      </c>
      <c r="D505" s="28"/>
      <c r="E505" s="28"/>
      <c r="F505" s="28"/>
      <c r="G505" s="28"/>
      <c r="H505" s="28"/>
      <c r="I505" s="28"/>
      <c r="J505" s="28"/>
      <c r="K505" s="27"/>
      <c r="L505" s="27" t="s">
        <v>404</v>
      </c>
      <c r="M505" s="27" t="s">
        <v>405</v>
      </c>
      <c r="N505" s="27"/>
      <c r="O505" s="27" t="s">
        <v>81</v>
      </c>
      <c r="P505" s="57" t="n">
        <v>36769</v>
      </c>
      <c r="Q505" s="28"/>
      <c r="R505" s="31" t="n">
        <f aca="false">YEAR(P505)</f>
        <v>2000</v>
      </c>
      <c r="S505" s="31" t="n">
        <f aca="false">MONTH(P505)</f>
        <v>8</v>
      </c>
      <c r="T505" s="31" t="n">
        <f aca="false">DAY(P505)</f>
        <v>31</v>
      </c>
      <c r="U505" s="27" t="s">
        <v>236</v>
      </c>
      <c r="V505" s="27" t="n">
        <v>5</v>
      </c>
      <c r="W505" s="27" t="s">
        <v>83</v>
      </c>
      <c r="X505" s="27" t="s">
        <v>1772</v>
      </c>
      <c r="Y505" s="28"/>
      <c r="Z505" s="27" t="s">
        <v>1773</v>
      </c>
      <c r="AA505" s="27" t="s">
        <v>1774</v>
      </c>
      <c r="AB505" s="28"/>
      <c r="AC505" s="27" t="n">
        <v>167</v>
      </c>
      <c r="AD505" s="27" t="n">
        <v>1930</v>
      </c>
      <c r="AE505" s="27" t="s">
        <v>1350</v>
      </c>
      <c r="AF505" s="28"/>
      <c r="AG505" s="28"/>
      <c r="AH505" s="28"/>
      <c r="AI505" s="28"/>
      <c r="AJ505" s="28" t="n">
        <v>1</v>
      </c>
      <c r="AK505" s="27" t="s">
        <v>447</v>
      </c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</row>
    <row r="506" customFormat="false" ht="13.8" hidden="false" customHeight="false" outlineLevel="0" collapsed="false">
      <c r="A506" s="27" t="n">
        <v>20025058</v>
      </c>
      <c r="B506" s="27"/>
      <c r="C506" s="27" t="n">
        <v>0</v>
      </c>
      <c r="D506" s="28"/>
      <c r="E506" s="28"/>
      <c r="F506" s="28"/>
      <c r="G506" s="28"/>
      <c r="H506" s="28"/>
      <c r="I506" s="28"/>
      <c r="J506" s="28"/>
      <c r="K506" s="27"/>
      <c r="L506" s="27" t="s">
        <v>404</v>
      </c>
      <c r="M506" s="27" t="s">
        <v>405</v>
      </c>
      <c r="N506" s="27"/>
      <c r="O506" s="27" t="s">
        <v>81</v>
      </c>
      <c r="P506" s="57" t="n">
        <v>37376</v>
      </c>
      <c r="Q506" s="28"/>
      <c r="R506" s="31" t="n">
        <f aca="false">YEAR(P506)</f>
        <v>2002</v>
      </c>
      <c r="S506" s="31" t="n">
        <f aca="false">MONTH(P506)</f>
        <v>4</v>
      </c>
      <c r="T506" s="31" t="n">
        <f aca="false">DAY(P506)</f>
        <v>30</v>
      </c>
      <c r="U506" s="27" t="s">
        <v>236</v>
      </c>
      <c r="V506" s="27" t="n">
        <v>17</v>
      </c>
      <c r="W506" s="27" t="s">
        <v>83</v>
      </c>
      <c r="X506" s="27" t="s">
        <v>456</v>
      </c>
      <c r="Y506" s="28"/>
      <c r="Z506" s="27" t="s">
        <v>1775</v>
      </c>
      <c r="AA506" s="27" t="s">
        <v>1776</v>
      </c>
      <c r="AB506" s="28"/>
      <c r="AC506" s="27" t="n">
        <v>170</v>
      </c>
      <c r="AD506" s="27" t="n">
        <v>1710</v>
      </c>
      <c r="AE506" s="27" t="s">
        <v>1350</v>
      </c>
      <c r="AF506" s="28"/>
      <c r="AG506" s="28"/>
      <c r="AH506" s="28"/>
      <c r="AI506" s="28"/>
      <c r="AJ506" s="28" t="n">
        <v>1</v>
      </c>
      <c r="AK506" s="27" t="s">
        <v>447</v>
      </c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</row>
    <row r="507" customFormat="false" ht="13.8" hidden="false" customHeight="false" outlineLevel="0" collapsed="false">
      <c r="A507" s="27" t="n">
        <v>20025059</v>
      </c>
      <c r="B507" s="27"/>
      <c r="C507" s="27" t="n">
        <v>0</v>
      </c>
      <c r="D507" s="28"/>
      <c r="E507" s="28"/>
      <c r="F507" s="28"/>
      <c r="G507" s="28"/>
      <c r="H507" s="28"/>
      <c r="I507" s="28"/>
      <c r="J507" s="28"/>
      <c r="K507" s="27"/>
      <c r="L507" s="27" t="s">
        <v>404</v>
      </c>
      <c r="M507" s="27" t="s">
        <v>405</v>
      </c>
      <c r="N507" s="27"/>
      <c r="O507" s="27" t="s">
        <v>81</v>
      </c>
      <c r="P507" s="57" t="n">
        <v>37185</v>
      </c>
      <c r="Q507" s="28"/>
      <c r="R507" s="31" t="n">
        <f aca="false">YEAR(P507)</f>
        <v>2001</v>
      </c>
      <c r="S507" s="31" t="n">
        <f aca="false">MONTH(P507)</f>
        <v>10</v>
      </c>
      <c r="T507" s="31" t="n">
        <f aca="false">DAY(P507)</f>
        <v>21</v>
      </c>
      <c r="U507" s="27" t="s">
        <v>236</v>
      </c>
      <c r="V507" s="27" t="n">
        <v>3</v>
      </c>
      <c r="W507" s="27" t="s">
        <v>83</v>
      </c>
      <c r="X507" s="27" t="s">
        <v>1276</v>
      </c>
      <c r="Y507" s="28"/>
      <c r="Z507" s="27" t="s">
        <v>1777</v>
      </c>
      <c r="AA507" s="27" t="s">
        <v>1778</v>
      </c>
      <c r="AB507" s="28"/>
      <c r="AC507" s="27" t="n">
        <v>225</v>
      </c>
      <c r="AD507" s="27"/>
      <c r="AE507" s="27" t="s">
        <v>1350</v>
      </c>
      <c r="AF507" s="28"/>
      <c r="AG507" s="28"/>
      <c r="AH507" s="28"/>
      <c r="AI507" s="28"/>
      <c r="AJ507" s="28" t="n">
        <v>1</v>
      </c>
      <c r="AK507" s="27" t="s">
        <v>447</v>
      </c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</row>
    <row r="508" customFormat="false" ht="13.8" hidden="false" customHeight="false" outlineLevel="0" collapsed="false">
      <c r="A508" s="27" t="n">
        <v>20025060</v>
      </c>
      <c r="B508" s="27"/>
      <c r="C508" s="27" t="n">
        <v>0</v>
      </c>
      <c r="D508" s="28"/>
      <c r="E508" s="28"/>
      <c r="F508" s="28"/>
      <c r="G508" s="28"/>
      <c r="H508" s="28"/>
      <c r="I508" s="28"/>
      <c r="J508" s="28"/>
      <c r="K508" s="27"/>
      <c r="L508" s="27" t="s">
        <v>404</v>
      </c>
      <c r="M508" s="27" t="s">
        <v>405</v>
      </c>
      <c r="N508" s="27"/>
      <c r="O508" s="27" t="s">
        <v>81</v>
      </c>
      <c r="P508" s="57" t="n">
        <v>37378</v>
      </c>
      <c r="Q508" s="28"/>
      <c r="R508" s="31" t="n">
        <f aca="false">YEAR(P508)</f>
        <v>2002</v>
      </c>
      <c r="S508" s="31" t="n">
        <f aca="false">MONTH(P508)</f>
        <v>5</v>
      </c>
      <c r="T508" s="31" t="n">
        <f aca="false">DAY(P508)</f>
        <v>2</v>
      </c>
      <c r="U508" s="27" t="s">
        <v>82</v>
      </c>
      <c r="V508" s="27" t="n">
        <v>1</v>
      </c>
      <c r="W508" s="27" t="s">
        <v>83</v>
      </c>
      <c r="X508" s="27" t="s">
        <v>456</v>
      </c>
      <c r="Y508" s="28"/>
      <c r="Z508" s="27" t="s">
        <v>1779</v>
      </c>
      <c r="AA508" s="27" t="s">
        <v>1780</v>
      </c>
      <c r="AB508" s="28"/>
      <c r="AC508" s="27" t="n">
        <v>25</v>
      </c>
      <c r="AD508" s="27" t="n">
        <v>920</v>
      </c>
      <c r="AE508" s="27" t="s">
        <v>1344</v>
      </c>
      <c r="AF508" s="28"/>
      <c r="AG508" s="28"/>
      <c r="AH508" s="28"/>
      <c r="AI508" s="28"/>
      <c r="AJ508" s="28" t="n">
        <v>1</v>
      </c>
      <c r="AK508" s="27" t="s">
        <v>447</v>
      </c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</row>
    <row r="509" customFormat="false" ht="13.8" hidden="false" customHeight="false" outlineLevel="0" collapsed="false">
      <c r="A509" s="27" t="n">
        <v>20025061</v>
      </c>
      <c r="B509" s="27"/>
      <c r="C509" s="27" t="n">
        <v>0</v>
      </c>
      <c r="D509" s="28"/>
      <c r="E509" s="28"/>
      <c r="F509" s="28"/>
      <c r="G509" s="28"/>
      <c r="H509" s="28"/>
      <c r="I509" s="28"/>
      <c r="J509" s="28"/>
      <c r="K509" s="27"/>
      <c r="L509" s="27" t="s">
        <v>404</v>
      </c>
      <c r="M509" s="27" t="s">
        <v>405</v>
      </c>
      <c r="N509" s="27"/>
      <c r="O509" s="27" t="s">
        <v>81</v>
      </c>
      <c r="P509" s="57" t="n">
        <v>37378</v>
      </c>
      <c r="Q509" s="28"/>
      <c r="R509" s="31" t="n">
        <f aca="false">YEAR(P509)</f>
        <v>2002</v>
      </c>
      <c r="S509" s="31" t="n">
        <f aca="false">MONTH(P509)</f>
        <v>5</v>
      </c>
      <c r="T509" s="31" t="n">
        <f aca="false">DAY(P509)</f>
        <v>2</v>
      </c>
      <c r="U509" s="27" t="s">
        <v>236</v>
      </c>
      <c r="V509" s="27" t="n">
        <v>1</v>
      </c>
      <c r="W509" s="27" t="s">
        <v>83</v>
      </c>
      <c r="X509" s="27" t="s">
        <v>456</v>
      </c>
      <c r="Y509" s="28"/>
      <c r="Z509" s="27" t="s">
        <v>1779</v>
      </c>
      <c r="AA509" s="27" t="s">
        <v>1780</v>
      </c>
      <c r="AB509" s="28"/>
      <c r="AC509" s="27" t="n">
        <v>31</v>
      </c>
      <c r="AD509" s="27" t="n">
        <v>970</v>
      </c>
      <c r="AE509" s="27" t="s">
        <v>1344</v>
      </c>
      <c r="AF509" s="28"/>
      <c r="AG509" s="28"/>
      <c r="AH509" s="28"/>
      <c r="AI509" s="28"/>
      <c r="AJ509" s="28" t="n">
        <v>1</v>
      </c>
      <c r="AK509" s="27" t="s">
        <v>447</v>
      </c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</row>
    <row r="510" customFormat="false" ht="13.8" hidden="false" customHeight="false" outlineLevel="0" collapsed="false">
      <c r="A510" s="27" t="n">
        <v>20025068</v>
      </c>
      <c r="B510" s="27"/>
      <c r="C510" s="27" t="n">
        <v>0</v>
      </c>
      <c r="D510" s="28"/>
      <c r="E510" s="28"/>
      <c r="F510" s="28"/>
      <c r="G510" s="28"/>
      <c r="H510" s="28"/>
      <c r="I510" s="28"/>
      <c r="J510" s="28"/>
      <c r="K510" s="27"/>
      <c r="L510" s="27" t="s">
        <v>404</v>
      </c>
      <c r="M510" s="27" t="s">
        <v>405</v>
      </c>
      <c r="N510" s="27"/>
      <c r="O510" s="27" t="s">
        <v>81</v>
      </c>
      <c r="P510" s="57" t="n">
        <v>37375</v>
      </c>
      <c r="Q510" s="28"/>
      <c r="R510" s="31" t="n">
        <f aca="false">YEAR(P510)</f>
        <v>2002</v>
      </c>
      <c r="S510" s="31" t="n">
        <f aca="false">MONTH(P510)</f>
        <v>4</v>
      </c>
      <c r="T510" s="31" t="n">
        <f aca="false">DAY(P510)</f>
        <v>29</v>
      </c>
      <c r="U510" s="27" t="s">
        <v>236</v>
      </c>
      <c r="V510" s="27" t="n">
        <v>1</v>
      </c>
      <c r="W510" s="27" t="s">
        <v>83</v>
      </c>
      <c r="X510" s="27" t="s">
        <v>456</v>
      </c>
      <c r="Y510" s="28"/>
      <c r="Z510" s="27" t="s">
        <v>1781</v>
      </c>
      <c r="AA510" s="27" t="s">
        <v>1782</v>
      </c>
      <c r="AB510" s="28"/>
      <c r="AC510" s="27" t="s">
        <v>1783</v>
      </c>
      <c r="AD510" s="27"/>
      <c r="AE510" s="27" t="s">
        <v>1344</v>
      </c>
      <c r="AF510" s="28"/>
      <c r="AG510" s="28"/>
      <c r="AH510" s="28"/>
      <c r="AI510" s="28"/>
      <c r="AJ510" s="28" t="n">
        <v>1</v>
      </c>
      <c r="AK510" s="27" t="s">
        <v>447</v>
      </c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</row>
    <row r="511" customFormat="false" ht="13.8" hidden="false" customHeight="false" outlineLevel="0" collapsed="false">
      <c r="A511" s="27" t="n">
        <v>20025072</v>
      </c>
      <c r="B511" s="27"/>
      <c r="C511" s="27" t="n">
        <v>0</v>
      </c>
      <c r="D511" s="28"/>
      <c r="E511" s="28"/>
      <c r="F511" s="28"/>
      <c r="G511" s="28"/>
      <c r="H511" s="28"/>
      <c r="I511" s="28"/>
      <c r="J511" s="28"/>
      <c r="K511" s="27"/>
      <c r="L511" s="27" t="s">
        <v>404</v>
      </c>
      <c r="M511" s="27" t="s">
        <v>405</v>
      </c>
      <c r="N511" s="27"/>
      <c r="O511" s="27" t="s">
        <v>81</v>
      </c>
      <c r="P511" s="57" t="n">
        <v>37386</v>
      </c>
      <c r="Q511" s="28"/>
      <c r="R511" s="31" t="n">
        <f aca="false">YEAR(P511)</f>
        <v>2002</v>
      </c>
      <c r="S511" s="31" t="n">
        <f aca="false">MONTH(P511)</f>
        <v>5</v>
      </c>
      <c r="T511" s="31" t="n">
        <f aca="false">DAY(P511)</f>
        <v>10</v>
      </c>
      <c r="U511" s="27" t="s">
        <v>236</v>
      </c>
      <c r="V511" s="27"/>
      <c r="W511" s="27" t="s">
        <v>83</v>
      </c>
      <c r="X511" s="27" t="s">
        <v>456</v>
      </c>
      <c r="Y511" s="28"/>
      <c r="Z511" s="27" t="s">
        <v>1784</v>
      </c>
      <c r="AA511" s="27" t="s">
        <v>1785</v>
      </c>
      <c r="AB511" s="28"/>
      <c r="AC511" s="27" t="n">
        <v>192</v>
      </c>
      <c r="AD511" s="27" t="n">
        <v>1600</v>
      </c>
      <c r="AE511" s="27" t="s">
        <v>1350</v>
      </c>
      <c r="AF511" s="28"/>
      <c r="AG511" s="28"/>
      <c r="AH511" s="28"/>
      <c r="AI511" s="28"/>
      <c r="AJ511" s="28" t="n">
        <v>1</v>
      </c>
      <c r="AK511" s="27" t="s">
        <v>447</v>
      </c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</row>
    <row r="512" customFormat="false" ht="13.8" hidden="false" customHeight="false" outlineLevel="0" collapsed="false">
      <c r="A512" s="27" t="n">
        <v>20025077</v>
      </c>
      <c r="B512" s="27"/>
      <c r="C512" s="27" t="n">
        <v>0</v>
      </c>
      <c r="D512" s="28"/>
      <c r="E512" s="28"/>
      <c r="F512" s="28"/>
      <c r="G512" s="28"/>
      <c r="H512" s="28"/>
      <c r="I512" s="28"/>
      <c r="J512" s="28"/>
      <c r="K512" s="27"/>
      <c r="L512" s="27" t="s">
        <v>404</v>
      </c>
      <c r="M512" s="27" t="s">
        <v>405</v>
      </c>
      <c r="N512" s="27"/>
      <c r="O512" s="27" t="s">
        <v>81</v>
      </c>
      <c r="P512" s="57" t="n">
        <v>37396</v>
      </c>
      <c r="Q512" s="28"/>
      <c r="R512" s="31" t="n">
        <f aca="false">YEAR(P512)</f>
        <v>2002</v>
      </c>
      <c r="S512" s="31" t="n">
        <f aca="false">MONTH(P512)</f>
        <v>5</v>
      </c>
      <c r="T512" s="31" t="n">
        <f aca="false">DAY(P512)</f>
        <v>20</v>
      </c>
      <c r="U512" s="27" t="s">
        <v>82</v>
      </c>
      <c r="V512" s="27"/>
      <c r="W512" s="27" t="s">
        <v>83</v>
      </c>
      <c r="X512" s="27" t="s">
        <v>659</v>
      </c>
      <c r="Y512" s="28"/>
      <c r="Z512" s="27" t="s">
        <v>1786</v>
      </c>
      <c r="AA512" s="27" t="s">
        <v>1787</v>
      </c>
      <c r="AB512" s="28"/>
      <c r="AC512" s="27" t="n">
        <v>93</v>
      </c>
      <c r="AD512" s="27" t="n">
        <v>151</v>
      </c>
      <c r="AE512" s="27" t="s">
        <v>1350</v>
      </c>
      <c r="AF512" s="28"/>
      <c r="AG512" s="28"/>
      <c r="AH512" s="28"/>
      <c r="AI512" s="28"/>
      <c r="AJ512" s="28" t="n">
        <v>1</v>
      </c>
      <c r="AK512" s="27" t="s">
        <v>447</v>
      </c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</row>
    <row r="513" customFormat="false" ht="13.8" hidden="false" customHeight="false" outlineLevel="0" collapsed="false">
      <c r="A513" s="27" t="n">
        <v>20025093</v>
      </c>
      <c r="B513" s="27"/>
      <c r="C513" s="27" t="n">
        <v>0</v>
      </c>
      <c r="D513" s="28"/>
      <c r="E513" s="28"/>
      <c r="F513" s="28"/>
      <c r="G513" s="28"/>
      <c r="H513" s="28"/>
      <c r="I513" s="28"/>
      <c r="J513" s="28"/>
      <c r="K513" s="27"/>
      <c r="L513" s="27" t="s">
        <v>404</v>
      </c>
      <c r="M513" s="27" t="s">
        <v>405</v>
      </c>
      <c r="N513" s="27"/>
      <c r="O513" s="27" t="s">
        <v>81</v>
      </c>
      <c r="P513" s="57" t="n">
        <v>37392</v>
      </c>
      <c r="Q513" s="28"/>
      <c r="R513" s="31" t="n">
        <f aca="false">YEAR(P513)</f>
        <v>2002</v>
      </c>
      <c r="S513" s="31" t="n">
        <f aca="false">MONTH(P513)</f>
        <v>5</v>
      </c>
      <c r="T513" s="31" t="n">
        <f aca="false">DAY(P513)</f>
        <v>16</v>
      </c>
      <c r="U513" s="27" t="s">
        <v>236</v>
      </c>
      <c r="V513" s="27" t="n">
        <v>3</v>
      </c>
      <c r="W513" s="27" t="s">
        <v>83</v>
      </c>
      <c r="X513" s="27" t="s">
        <v>1427</v>
      </c>
      <c r="Y513" s="28"/>
      <c r="Z513" s="27" t="s">
        <v>1788</v>
      </c>
      <c r="AA513" s="27" t="s">
        <v>1789</v>
      </c>
      <c r="AB513" s="28"/>
      <c r="AC513" s="27" t="s">
        <v>1790</v>
      </c>
      <c r="AD513" s="27" t="n">
        <v>1365</v>
      </c>
      <c r="AE513" s="27" t="s">
        <v>1350</v>
      </c>
      <c r="AF513" s="28"/>
      <c r="AG513" s="28"/>
      <c r="AH513" s="28"/>
      <c r="AI513" s="28"/>
      <c r="AJ513" s="28" t="n">
        <v>1</v>
      </c>
      <c r="AK513" s="27" t="s">
        <v>447</v>
      </c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</row>
    <row r="514" customFormat="false" ht="13.8" hidden="false" customHeight="false" outlineLevel="0" collapsed="false">
      <c r="A514" s="27" t="n">
        <v>20025094</v>
      </c>
      <c r="B514" s="27"/>
      <c r="C514" s="27" t="n">
        <v>0</v>
      </c>
      <c r="D514" s="28"/>
      <c r="E514" s="28"/>
      <c r="F514" s="28"/>
      <c r="G514" s="28"/>
      <c r="H514" s="28"/>
      <c r="I514" s="28"/>
      <c r="J514" s="28"/>
      <c r="K514" s="27"/>
      <c r="L514" s="27" t="s">
        <v>404</v>
      </c>
      <c r="M514" s="27" t="s">
        <v>405</v>
      </c>
      <c r="N514" s="27"/>
      <c r="O514" s="27" t="s">
        <v>81</v>
      </c>
      <c r="P514" s="57" t="n">
        <v>37439</v>
      </c>
      <c r="Q514" s="28"/>
      <c r="R514" s="31" t="n">
        <f aca="false">YEAR(P514)</f>
        <v>2002</v>
      </c>
      <c r="S514" s="31" t="n">
        <f aca="false">MONTH(P514)</f>
        <v>7</v>
      </c>
      <c r="T514" s="31" t="n">
        <f aca="false">DAY(P514)</f>
        <v>2</v>
      </c>
      <c r="U514" s="27" t="s">
        <v>82</v>
      </c>
      <c r="V514" s="27" t="n">
        <v>3</v>
      </c>
      <c r="W514" s="27" t="s">
        <v>83</v>
      </c>
      <c r="X514" s="27" t="s">
        <v>1127</v>
      </c>
      <c r="Y514" s="28"/>
      <c r="Z514" s="27" t="s">
        <v>1791</v>
      </c>
      <c r="AA514" s="27" t="s">
        <v>1791</v>
      </c>
      <c r="AB514" s="28"/>
      <c r="AC514" s="27" t="n">
        <v>95</v>
      </c>
      <c r="AD514" s="27" t="n">
        <v>1420</v>
      </c>
      <c r="AE514" s="27" t="s">
        <v>1344</v>
      </c>
      <c r="AF514" s="28"/>
      <c r="AG514" s="28"/>
      <c r="AH514" s="28"/>
      <c r="AI514" s="28"/>
      <c r="AJ514" s="28" t="n">
        <v>1</v>
      </c>
      <c r="AK514" s="27" t="s">
        <v>447</v>
      </c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</row>
    <row r="515" customFormat="false" ht="13.8" hidden="false" customHeight="false" outlineLevel="0" collapsed="false">
      <c r="A515" s="27" t="n">
        <v>20025120</v>
      </c>
      <c r="B515" s="27"/>
      <c r="C515" s="27" t="n">
        <v>0</v>
      </c>
      <c r="D515" s="28"/>
      <c r="E515" s="28"/>
      <c r="F515" s="28"/>
      <c r="G515" s="28"/>
      <c r="H515" s="28"/>
      <c r="I515" s="28"/>
      <c r="J515" s="28"/>
      <c r="K515" s="27"/>
      <c r="L515" s="27" t="s">
        <v>404</v>
      </c>
      <c r="M515" s="27" t="s">
        <v>405</v>
      </c>
      <c r="N515" s="27"/>
      <c r="O515" s="27" t="s">
        <v>81</v>
      </c>
      <c r="P515" s="57" t="n">
        <v>37441</v>
      </c>
      <c r="Q515" s="28"/>
      <c r="R515" s="31" t="n">
        <f aca="false">YEAR(P515)</f>
        <v>2002</v>
      </c>
      <c r="S515" s="31" t="n">
        <f aca="false">MONTH(P515)</f>
        <v>7</v>
      </c>
      <c r="T515" s="31" t="n">
        <f aca="false">DAY(P515)</f>
        <v>4</v>
      </c>
      <c r="U515" s="27" t="s">
        <v>82</v>
      </c>
      <c r="V515" s="27" t="n">
        <v>2</v>
      </c>
      <c r="W515" s="27" t="s">
        <v>83</v>
      </c>
      <c r="X515" s="27" t="s">
        <v>456</v>
      </c>
      <c r="Y515" s="28"/>
      <c r="Z515" s="27" t="s">
        <v>1504</v>
      </c>
      <c r="AA515" s="27" t="s">
        <v>1792</v>
      </c>
      <c r="AB515" s="28"/>
      <c r="AC515" s="27" t="n">
        <v>44</v>
      </c>
      <c r="AD515" s="27" t="n">
        <v>1190</v>
      </c>
      <c r="AE515" s="27" t="s">
        <v>1344</v>
      </c>
      <c r="AF515" s="28"/>
      <c r="AG515" s="28"/>
      <c r="AH515" s="28"/>
      <c r="AI515" s="28"/>
      <c r="AJ515" s="28" t="n">
        <v>1</v>
      </c>
      <c r="AK515" s="27" t="s">
        <v>447</v>
      </c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</row>
    <row r="516" customFormat="false" ht="13.8" hidden="false" customHeight="false" outlineLevel="0" collapsed="false">
      <c r="A516" s="27" t="n">
        <v>20025133</v>
      </c>
      <c r="B516" s="27"/>
      <c r="C516" s="27" t="n">
        <v>0</v>
      </c>
      <c r="D516" s="28"/>
      <c r="E516" s="28"/>
      <c r="F516" s="28"/>
      <c r="G516" s="28"/>
      <c r="H516" s="28"/>
      <c r="I516" s="28"/>
      <c r="J516" s="28"/>
      <c r="K516" s="27"/>
      <c r="L516" s="27" t="s">
        <v>404</v>
      </c>
      <c r="M516" s="27" t="s">
        <v>405</v>
      </c>
      <c r="N516" s="27"/>
      <c r="O516" s="27" t="s">
        <v>81</v>
      </c>
      <c r="P516" s="57" t="n">
        <v>37505</v>
      </c>
      <c r="Q516" s="28"/>
      <c r="R516" s="31" t="n">
        <f aca="false">YEAR(P516)</f>
        <v>2002</v>
      </c>
      <c r="S516" s="31" t="n">
        <f aca="false">MONTH(P516)</f>
        <v>9</v>
      </c>
      <c r="T516" s="31" t="n">
        <f aca="false">DAY(P516)</f>
        <v>6</v>
      </c>
      <c r="U516" s="27" t="s">
        <v>82</v>
      </c>
      <c r="V516" s="27"/>
      <c r="W516" s="27" t="s">
        <v>83</v>
      </c>
      <c r="X516" s="27" t="s">
        <v>482</v>
      </c>
      <c r="Y516" s="28"/>
      <c r="Z516" s="27" t="s">
        <v>1793</v>
      </c>
      <c r="AA516" s="27" t="s">
        <v>1794</v>
      </c>
      <c r="AB516" s="28"/>
      <c r="AC516" s="27" t="n">
        <v>108</v>
      </c>
      <c r="AD516" s="27" t="n">
        <v>1450</v>
      </c>
      <c r="AE516" s="27" t="s">
        <v>1344</v>
      </c>
      <c r="AF516" s="28"/>
      <c r="AG516" s="28"/>
      <c r="AH516" s="28"/>
      <c r="AI516" s="28"/>
      <c r="AJ516" s="28" t="n">
        <v>1</v>
      </c>
      <c r="AK516" s="27" t="s">
        <v>447</v>
      </c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</row>
    <row r="517" customFormat="false" ht="13.8" hidden="false" customHeight="false" outlineLevel="0" collapsed="false">
      <c r="A517" s="27" t="n">
        <v>20025134</v>
      </c>
      <c r="B517" s="27"/>
      <c r="C517" s="27" t="n">
        <v>0</v>
      </c>
      <c r="D517" s="28"/>
      <c r="E517" s="28"/>
      <c r="F517" s="28"/>
      <c r="G517" s="28"/>
      <c r="H517" s="28"/>
      <c r="I517" s="28"/>
      <c r="J517" s="28"/>
      <c r="K517" s="27"/>
      <c r="L517" s="27" t="s">
        <v>404</v>
      </c>
      <c r="M517" s="27" t="s">
        <v>405</v>
      </c>
      <c r="N517" s="27"/>
      <c r="O517" s="27" t="s">
        <v>81</v>
      </c>
      <c r="P517" s="57" t="n">
        <v>37519</v>
      </c>
      <c r="Q517" s="28"/>
      <c r="R517" s="31" t="n">
        <f aca="false">YEAR(P517)</f>
        <v>2002</v>
      </c>
      <c r="S517" s="31" t="n">
        <f aca="false">MONTH(P517)</f>
        <v>9</v>
      </c>
      <c r="T517" s="31" t="n">
        <f aca="false">DAY(P517)</f>
        <v>20</v>
      </c>
      <c r="U517" s="27" t="s">
        <v>236</v>
      </c>
      <c r="V517" s="27" t="n">
        <v>0</v>
      </c>
      <c r="W517" s="27" t="s">
        <v>83</v>
      </c>
      <c r="X517" s="27" t="s">
        <v>1739</v>
      </c>
      <c r="Y517" s="28"/>
      <c r="Z517" s="27" t="s">
        <v>1795</v>
      </c>
      <c r="AA517" s="27" t="s">
        <v>1796</v>
      </c>
      <c r="AB517" s="28"/>
      <c r="AC517" s="27" t="n">
        <v>12</v>
      </c>
      <c r="AD517" s="27"/>
      <c r="AE517" s="27" t="s">
        <v>1350</v>
      </c>
      <c r="AF517" s="28"/>
      <c r="AG517" s="28"/>
      <c r="AH517" s="28"/>
      <c r="AI517" s="28"/>
      <c r="AJ517" s="28" t="n">
        <v>1</v>
      </c>
      <c r="AK517" s="27" t="s">
        <v>447</v>
      </c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</row>
    <row r="518" customFormat="false" ht="13.8" hidden="false" customHeight="false" outlineLevel="0" collapsed="false">
      <c r="A518" s="27" t="n">
        <v>20025135</v>
      </c>
      <c r="B518" s="27"/>
      <c r="C518" s="27" t="n">
        <v>0</v>
      </c>
      <c r="D518" s="28"/>
      <c r="E518" s="28"/>
      <c r="F518" s="28"/>
      <c r="G518" s="28"/>
      <c r="H518" s="28"/>
      <c r="I518" s="28"/>
      <c r="J518" s="28"/>
      <c r="K518" s="27"/>
      <c r="L518" s="27" t="s">
        <v>404</v>
      </c>
      <c r="M518" s="27" t="s">
        <v>405</v>
      </c>
      <c r="N518" s="27"/>
      <c r="O518" s="27" t="s">
        <v>81</v>
      </c>
      <c r="P518" s="57" t="n">
        <v>37440</v>
      </c>
      <c r="Q518" s="28"/>
      <c r="R518" s="31" t="n">
        <f aca="false">YEAR(P518)</f>
        <v>2002</v>
      </c>
      <c r="S518" s="31" t="n">
        <f aca="false">MONTH(P518)</f>
        <v>7</v>
      </c>
      <c r="T518" s="31" t="n">
        <f aca="false">DAY(P518)</f>
        <v>3</v>
      </c>
      <c r="U518" s="27"/>
      <c r="V518" s="27"/>
      <c r="W518" s="27" t="s">
        <v>83</v>
      </c>
      <c r="X518" s="27" t="s">
        <v>456</v>
      </c>
      <c r="Y518" s="28"/>
      <c r="Z518" s="27" t="s">
        <v>1797</v>
      </c>
      <c r="AA518" s="27" t="s">
        <v>1798</v>
      </c>
      <c r="AB518" s="28"/>
      <c r="AC518" s="27"/>
      <c r="AD518" s="27"/>
      <c r="AE518" s="27" t="s">
        <v>1330</v>
      </c>
      <c r="AF518" s="28"/>
      <c r="AG518" s="28"/>
      <c r="AH518" s="28"/>
      <c r="AI518" s="28"/>
      <c r="AJ518" s="28" t="n">
        <v>1</v>
      </c>
      <c r="AK518" s="27" t="s">
        <v>447</v>
      </c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</row>
    <row r="519" customFormat="false" ht="13.8" hidden="false" customHeight="false" outlineLevel="0" collapsed="false">
      <c r="A519" s="27" t="n">
        <v>20025136</v>
      </c>
      <c r="B519" s="27"/>
      <c r="C519" s="27" t="n">
        <v>0</v>
      </c>
      <c r="D519" s="28"/>
      <c r="E519" s="28"/>
      <c r="F519" s="28"/>
      <c r="G519" s="28"/>
      <c r="H519" s="28"/>
      <c r="I519" s="28"/>
      <c r="J519" s="28"/>
      <c r="K519" s="27"/>
      <c r="L519" s="27" t="s">
        <v>404</v>
      </c>
      <c r="M519" s="27" t="s">
        <v>405</v>
      </c>
      <c r="N519" s="27"/>
      <c r="O519" s="27" t="s">
        <v>81</v>
      </c>
      <c r="P519" s="57" t="n">
        <v>37399</v>
      </c>
      <c r="Q519" s="28"/>
      <c r="R519" s="31" t="n">
        <f aca="false">YEAR(P519)</f>
        <v>2002</v>
      </c>
      <c r="S519" s="31" t="n">
        <f aca="false">MONTH(P519)</f>
        <v>5</v>
      </c>
      <c r="T519" s="31" t="n">
        <f aca="false">DAY(P519)</f>
        <v>23</v>
      </c>
      <c r="U519" s="27" t="s">
        <v>82</v>
      </c>
      <c r="V519" s="27" t="n">
        <v>1</v>
      </c>
      <c r="W519" s="27" t="s">
        <v>83</v>
      </c>
      <c r="X519" s="27" t="s">
        <v>456</v>
      </c>
      <c r="Y519" s="28"/>
      <c r="Z519" s="27" t="s">
        <v>531</v>
      </c>
      <c r="AA519" s="27" t="s">
        <v>1799</v>
      </c>
      <c r="AB519" s="28"/>
      <c r="AC519" s="27"/>
      <c r="AD519" s="27"/>
      <c r="AE519" s="27" t="s">
        <v>1330</v>
      </c>
      <c r="AF519" s="28"/>
      <c r="AG519" s="28"/>
      <c r="AH519" s="28"/>
      <c r="AI519" s="28"/>
      <c r="AJ519" s="28" t="n">
        <v>1</v>
      </c>
      <c r="AK519" s="27" t="s">
        <v>447</v>
      </c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</row>
    <row r="520" customFormat="false" ht="13.8" hidden="false" customHeight="false" outlineLevel="0" collapsed="false">
      <c r="A520" s="27" t="n">
        <v>20025143</v>
      </c>
      <c r="B520" s="27"/>
      <c r="C520" s="27" t="n">
        <v>0</v>
      </c>
      <c r="D520" s="28"/>
      <c r="E520" s="28"/>
      <c r="F520" s="28"/>
      <c r="G520" s="28"/>
      <c r="H520" s="28"/>
      <c r="I520" s="28"/>
      <c r="J520" s="28"/>
      <c r="K520" s="27"/>
      <c r="L520" s="27" t="s">
        <v>404</v>
      </c>
      <c r="M520" s="27" t="s">
        <v>405</v>
      </c>
      <c r="N520" s="27"/>
      <c r="O520" s="27" t="s">
        <v>81</v>
      </c>
      <c r="P520" s="57" t="n">
        <v>37526</v>
      </c>
      <c r="Q520" s="28"/>
      <c r="R520" s="31" t="n">
        <f aca="false">YEAR(P520)</f>
        <v>2002</v>
      </c>
      <c r="S520" s="31" t="n">
        <f aca="false">MONTH(P520)</f>
        <v>9</v>
      </c>
      <c r="T520" s="31" t="n">
        <f aca="false">DAY(P520)</f>
        <v>27</v>
      </c>
      <c r="U520" s="27"/>
      <c r="V520" s="27"/>
      <c r="W520" s="27" t="s">
        <v>83</v>
      </c>
      <c r="X520" s="27" t="s">
        <v>659</v>
      </c>
      <c r="Y520" s="28"/>
      <c r="Z520" s="27" t="s">
        <v>1800</v>
      </c>
      <c r="AA520" s="27" t="s">
        <v>1801</v>
      </c>
      <c r="AB520" s="28"/>
      <c r="AC520" s="27"/>
      <c r="AD520" s="27"/>
      <c r="AE520" s="27" t="s">
        <v>1344</v>
      </c>
      <c r="AF520" s="28"/>
      <c r="AG520" s="28"/>
      <c r="AH520" s="28"/>
      <c r="AI520" s="28"/>
      <c r="AJ520" s="28" t="n">
        <v>1</v>
      </c>
      <c r="AK520" s="27" t="s">
        <v>447</v>
      </c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</row>
    <row r="521" customFormat="false" ht="13.8" hidden="false" customHeight="false" outlineLevel="0" collapsed="false">
      <c r="A521" s="27" t="n">
        <v>20035057</v>
      </c>
      <c r="B521" s="27"/>
      <c r="C521" s="27" t="n">
        <v>0</v>
      </c>
      <c r="D521" s="28"/>
      <c r="E521" s="28"/>
      <c r="F521" s="28"/>
      <c r="G521" s="28"/>
      <c r="H521" s="28"/>
      <c r="I521" s="28"/>
      <c r="J521" s="28"/>
      <c r="K521" s="27"/>
      <c r="L521" s="27" t="s">
        <v>404</v>
      </c>
      <c r="M521" s="27" t="s">
        <v>405</v>
      </c>
      <c r="N521" s="27"/>
      <c r="O521" s="27" t="s">
        <v>81</v>
      </c>
      <c r="P521" s="57" t="n">
        <v>37741</v>
      </c>
      <c r="Q521" s="28"/>
      <c r="R521" s="31" t="n">
        <f aca="false">YEAR(P521)</f>
        <v>2003</v>
      </c>
      <c r="S521" s="31" t="n">
        <f aca="false">MONTH(P521)</f>
        <v>4</v>
      </c>
      <c r="T521" s="31" t="n">
        <f aca="false">DAY(P521)</f>
        <v>30</v>
      </c>
      <c r="U521" s="27" t="s">
        <v>236</v>
      </c>
      <c r="V521" s="27" t="n">
        <v>0</v>
      </c>
      <c r="W521" s="27" t="s">
        <v>83</v>
      </c>
      <c r="X521" s="27" t="s">
        <v>422</v>
      </c>
      <c r="Y521" s="28"/>
      <c r="Z521" s="27" t="s">
        <v>1802</v>
      </c>
      <c r="AA521" s="27"/>
      <c r="AB521" s="28"/>
      <c r="AC521" s="27" t="n">
        <v>2200</v>
      </c>
      <c r="AD521" s="27" t="n">
        <v>531</v>
      </c>
      <c r="AE521" s="27" t="s">
        <v>1350</v>
      </c>
      <c r="AF521" s="28"/>
      <c r="AG521" s="28"/>
      <c r="AH521" s="28"/>
      <c r="AI521" s="28"/>
      <c r="AJ521" s="28" t="n">
        <v>1</v>
      </c>
      <c r="AK521" s="27" t="s">
        <v>447</v>
      </c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</row>
    <row r="522" customFormat="false" ht="13.8" hidden="false" customHeight="false" outlineLevel="0" collapsed="false">
      <c r="A522" s="27" t="n">
        <v>20035058</v>
      </c>
      <c r="B522" s="27"/>
      <c r="C522" s="27" t="n">
        <v>0</v>
      </c>
      <c r="D522" s="28"/>
      <c r="E522" s="28"/>
      <c r="F522" s="28"/>
      <c r="G522" s="28"/>
      <c r="H522" s="28"/>
      <c r="I522" s="28"/>
      <c r="J522" s="28"/>
      <c r="K522" s="27"/>
      <c r="L522" s="27" t="s">
        <v>404</v>
      </c>
      <c r="M522" s="27" t="s">
        <v>405</v>
      </c>
      <c r="N522" s="27"/>
      <c r="O522" s="27" t="s">
        <v>81</v>
      </c>
      <c r="P522" s="57" t="n">
        <v>37746</v>
      </c>
      <c r="Q522" s="28"/>
      <c r="R522" s="31" t="n">
        <f aca="false">YEAR(P522)</f>
        <v>2003</v>
      </c>
      <c r="S522" s="31" t="n">
        <f aca="false">MONTH(P522)</f>
        <v>5</v>
      </c>
      <c r="T522" s="31" t="n">
        <f aca="false">DAY(P522)</f>
        <v>5</v>
      </c>
      <c r="U522" s="27" t="s">
        <v>236</v>
      </c>
      <c r="V522" s="27" t="n">
        <v>1</v>
      </c>
      <c r="W522" s="27" t="s">
        <v>83</v>
      </c>
      <c r="X522" s="27" t="s">
        <v>422</v>
      </c>
      <c r="Y522" s="28"/>
      <c r="Z522" s="27" t="s">
        <v>1803</v>
      </c>
      <c r="AA522" s="27"/>
      <c r="AB522" s="28"/>
      <c r="AC522" s="27" t="s">
        <v>1804</v>
      </c>
      <c r="AD522" s="27" t="n">
        <v>1030</v>
      </c>
      <c r="AE522" s="27" t="s">
        <v>1350</v>
      </c>
      <c r="AF522" s="28"/>
      <c r="AG522" s="28"/>
      <c r="AH522" s="28"/>
      <c r="AI522" s="28"/>
      <c r="AJ522" s="28" t="n">
        <v>1</v>
      </c>
      <c r="AK522" s="27" t="s">
        <v>447</v>
      </c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</row>
    <row r="523" customFormat="false" ht="13.8" hidden="false" customHeight="false" outlineLevel="0" collapsed="false">
      <c r="A523" s="27" t="n">
        <v>20045013</v>
      </c>
      <c r="B523" s="27"/>
      <c r="C523" s="27" t="n">
        <v>0</v>
      </c>
      <c r="D523" s="28"/>
      <c r="E523" s="28"/>
      <c r="F523" s="28"/>
      <c r="G523" s="28"/>
      <c r="H523" s="28"/>
      <c r="I523" s="28"/>
      <c r="J523" s="28"/>
      <c r="K523" s="27"/>
      <c r="L523" s="27" t="s">
        <v>404</v>
      </c>
      <c r="M523" s="27" t="s">
        <v>405</v>
      </c>
      <c r="N523" s="27"/>
      <c r="O523" s="27" t="s">
        <v>81</v>
      </c>
      <c r="P523" s="57" t="n">
        <v>37901</v>
      </c>
      <c r="Q523" s="28"/>
      <c r="R523" s="31" t="n">
        <f aca="false">YEAR(P523)</f>
        <v>2003</v>
      </c>
      <c r="S523" s="31" t="n">
        <f aca="false">MONTH(P523)</f>
        <v>10</v>
      </c>
      <c r="T523" s="31" t="n">
        <f aca="false">DAY(P523)</f>
        <v>7</v>
      </c>
      <c r="U523" s="27" t="s">
        <v>236</v>
      </c>
      <c r="V523" s="27" t="n">
        <v>3</v>
      </c>
      <c r="W523" s="27" t="s">
        <v>83</v>
      </c>
      <c r="X523" s="27" t="s">
        <v>725</v>
      </c>
      <c r="Y523" s="28"/>
      <c r="Z523" s="27" t="s">
        <v>1805</v>
      </c>
      <c r="AA523" s="27" t="s">
        <v>1806</v>
      </c>
      <c r="AB523" s="28"/>
      <c r="AC523" s="27" t="n">
        <v>174</v>
      </c>
      <c r="AD523" s="27"/>
      <c r="AE523" s="27" t="s">
        <v>1350</v>
      </c>
      <c r="AF523" s="28"/>
      <c r="AG523" s="28"/>
      <c r="AH523" s="28"/>
      <c r="AI523" s="28"/>
      <c r="AJ523" s="28" t="n">
        <v>1</v>
      </c>
      <c r="AK523" s="27" t="s">
        <v>447</v>
      </c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</row>
    <row r="524" customFormat="false" ht="13.8" hidden="false" customHeight="false" outlineLevel="0" collapsed="false">
      <c r="A524" s="27" t="n">
        <v>20045014</v>
      </c>
      <c r="B524" s="27"/>
      <c r="C524" s="27" t="n">
        <v>0</v>
      </c>
      <c r="D524" s="28"/>
      <c r="E524" s="28"/>
      <c r="F524" s="28"/>
      <c r="G524" s="28"/>
      <c r="H524" s="28"/>
      <c r="I524" s="28"/>
      <c r="J524" s="28"/>
      <c r="K524" s="27"/>
      <c r="L524" s="27" t="s">
        <v>404</v>
      </c>
      <c r="M524" s="27" t="s">
        <v>405</v>
      </c>
      <c r="N524" s="27"/>
      <c r="O524" s="27" t="s">
        <v>81</v>
      </c>
      <c r="P524" s="57" t="n">
        <v>37873</v>
      </c>
      <c r="Q524" s="28"/>
      <c r="R524" s="31" t="n">
        <f aca="false">YEAR(P524)</f>
        <v>2003</v>
      </c>
      <c r="S524" s="31" t="n">
        <f aca="false">MONTH(P524)</f>
        <v>9</v>
      </c>
      <c r="T524" s="31" t="n">
        <f aca="false">DAY(P524)</f>
        <v>9</v>
      </c>
      <c r="U524" s="27" t="s">
        <v>82</v>
      </c>
      <c r="V524" s="27"/>
      <c r="W524" s="27" t="s">
        <v>83</v>
      </c>
      <c r="X524" s="27" t="s">
        <v>560</v>
      </c>
      <c r="Y524" s="28"/>
      <c r="Z524" s="27" t="s">
        <v>1807</v>
      </c>
      <c r="AA524" s="27" t="s">
        <v>1808</v>
      </c>
      <c r="AB524" s="28"/>
      <c r="AC524" s="27"/>
      <c r="AD524" s="27"/>
      <c r="AE524" s="27" t="s">
        <v>1344</v>
      </c>
      <c r="AF524" s="28"/>
      <c r="AG524" s="28"/>
      <c r="AH524" s="28"/>
      <c r="AI524" s="28"/>
      <c r="AJ524" s="28" t="n">
        <v>1</v>
      </c>
      <c r="AK524" s="27" t="s">
        <v>447</v>
      </c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</row>
    <row r="525" customFormat="false" ht="13.8" hidden="false" customHeight="false" outlineLevel="0" collapsed="false">
      <c r="A525" s="27" t="n">
        <v>20045156</v>
      </c>
      <c r="B525" s="27"/>
      <c r="C525" s="27" t="n">
        <v>0</v>
      </c>
      <c r="D525" s="28"/>
      <c r="E525" s="28"/>
      <c r="F525" s="28"/>
      <c r="G525" s="28"/>
      <c r="H525" s="28"/>
      <c r="I525" s="28"/>
      <c r="J525" s="28"/>
      <c r="K525" s="27"/>
      <c r="L525" s="27" t="s">
        <v>404</v>
      </c>
      <c r="M525" s="27" t="s">
        <v>405</v>
      </c>
      <c r="N525" s="27"/>
      <c r="O525" s="27" t="s">
        <v>81</v>
      </c>
      <c r="P525" s="57" t="n">
        <v>38086</v>
      </c>
      <c r="Q525" s="28"/>
      <c r="R525" s="31" t="n">
        <f aca="false">YEAR(P525)</f>
        <v>2004</v>
      </c>
      <c r="S525" s="31" t="n">
        <f aca="false">MONTH(P525)</f>
        <v>4</v>
      </c>
      <c r="T525" s="31" t="n">
        <f aca="false">DAY(P525)</f>
        <v>9</v>
      </c>
      <c r="U525" s="27" t="s">
        <v>236</v>
      </c>
      <c r="V525" s="27" t="n">
        <v>4</v>
      </c>
      <c r="W525" s="27" t="s">
        <v>83</v>
      </c>
      <c r="X525" s="27" t="s">
        <v>1127</v>
      </c>
      <c r="Y525" s="28"/>
      <c r="Z525" s="27" t="s">
        <v>1809</v>
      </c>
      <c r="AA525" s="27" t="s">
        <v>1810</v>
      </c>
      <c r="AB525" s="28"/>
      <c r="AC525" s="27" t="n">
        <v>152</v>
      </c>
      <c r="AD525" s="27" t="n">
        <v>1640</v>
      </c>
      <c r="AE525" s="27" t="s">
        <v>1350</v>
      </c>
      <c r="AF525" s="28"/>
      <c r="AG525" s="28"/>
      <c r="AH525" s="28"/>
      <c r="AI525" s="28"/>
      <c r="AJ525" s="28" t="n">
        <v>1</v>
      </c>
      <c r="AK525" s="27" t="s">
        <v>447</v>
      </c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</row>
    <row r="526" customFormat="false" ht="13.8" hidden="false" customHeight="false" outlineLevel="0" collapsed="false">
      <c r="A526" s="27" t="n">
        <v>20045157</v>
      </c>
      <c r="B526" s="27"/>
      <c r="C526" s="27" t="n">
        <v>0</v>
      </c>
      <c r="D526" s="28"/>
      <c r="E526" s="28"/>
      <c r="F526" s="28"/>
      <c r="G526" s="28"/>
      <c r="H526" s="28"/>
      <c r="I526" s="28"/>
      <c r="J526" s="28"/>
      <c r="K526" s="27"/>
      <c r="L526" s="27" t="s">
        <v>404</v>
      </c>
      <c r="M526" s="27" t="s">
        <v>405</v>
      </c>
      <c r="N526" s="27"/>
      <c r="O526" s="27" t="s">
        <v>81</v>
      </c>
      <c r="P526" s="57" t="n">
        <v>38086</v>
      </c>
      <c r="Q526" s="28"/>
      <c r="R526" s="31" t="n">
        <f aca="false">YEAR(P526)</f>
        <v>2004</v>
      </c>
      <c r="S526" s="31" t="n">
        <f aca="false">MONTH(P526)</f>
        <v>4</v>
      </c>
      <c r="T526" s="31" t="n">
        <f aca="false">DAY(P526)</f>
        <v>9</v>
      </c>
      <c r="U526" s="27" t="s">
        <v>82</v>
      </c>
      <c r="V526" s="27" t="n">
        <v>6</v>
      </c>
      <c r="W526" s="27" t="s">
        <v>83</v>
      </c>
      <c r="X526" s="27" t="s">
        <v>1127</v>
      </c>
      <c r="Y526" s="28"/>
      <c r="Z526" s="27" t="s">
        <v>1809</v>
      </c>
      <c r="AA526" s="27" t="s">
        <v>1811</v>
      </c>
      <c r="AB526" s="28"/>
      <c r="AC526" s="27" t="n">
        <v>96</v>
      </c>
      <c r="AD526" s="27" t="n">
        <v>1419</v>
      </c>
      <c r="AE526" s="27" t="s">
        <v>1350</v>
      </c>
      <c r="AF526" s="28"/>
      <c r="AG526" s="28"/>
      <c r="AH526" s="28"/>
      <c r="AI526" s="28"/>
      <c r="AJ526" s="28" t="n">
        <v>1</v>
      </c>
      <c r="AK526" s="27" t="s">
        <v>447</v>
      </c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</row>
    <row r="527" customFormat="false" ht="13.8" hidden="false" customHeight="false" outlineLevel="0" collapsed="false">
      <c r="A527" s="27" t="n">
        <v>20045170</v>
      </c>
      <c r="B527" s="27"/>
      <c r="C527" s="27" t="n">
        <v>0</v>
      </c>
      <c r="D527" s="28"/>
      <c r="E527" s="28"/>
      <c r="F527" s="28"/>
      <c r="G527" s="28"/>
      <c r="H527" s="28"/>
      <c r="I527" s="28"/>
      <c r="J527" s="28"/>
      <c r="K527" s="27"/>
      <c r="L527" s="27" t="s">
        <v>404</v>
      </c>
      <c r="M527" s="27" t="s">
        <v>405</v>
      </c>
      <c r="N527" s="27"/>
      <c r="O527" s="27" t="s">
        <v>81</v>
      </c>
      <c r="P527" s="57" t="n">
        <v>38117</v>
      </c>
      <c r="Q527" s="28"/>
      <c r="R527" s="31" t="n">
        <f aca="false">YEAR(P527)</f>
        <v>2004</v>
      </c>
      <c r="S527" s="31" t="n">
        <f aca="false">MONTH(P527)</f>
        <v>5</v>
      </c>
      <c r="T527" s="31" t="n">
        <f aca="false">DAY(P527)</f>
        <v>10</v>
      </c>
      <c r="U527" s="27" t="s">
        <v>236</v>
      </c>
      <c r="V527" s="27" t="s">
        <v>438</v>
      </c>
      <c r="W527" s="27" t="s">
        <v>83</v>
      </c>
      <c r="X527" s="27" t="s">
        <v>422</v>
      </c>
      <c r="Y527" s="28"/>
      <c r="Z527" s="27" t="s">
        <v>1812</v>
      </c>
      <c r="AA527" s="27" t="s">
        <v>1813</v>
      </c>
      <c r="AB527" s="28"/>
      <c r="AC527" s="27" t="s">
        <v>1814</v>
      </c>
      <c r="AD527" s="27" t="n">
        <v>786</v>
      </c>
      <c r="AE527" s="27" t="s">
        <v>1350</v>
      </c>
      <c r="AF527" s="28"/>
      <c r="AG527" s="28"/>
      <c r="AH527" s="28"/>
      <c r="AI527" s="28"/>
      <c r="AJ527" s="28" t="n">
        <v>1</v>
      </c>
      <c r="AK527" s="27" t="s">
        <v>447</v>
      </c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</row>
    <row r="528" customFormat="false" ht="13.8" hidden="false" customHeight="false" outlineLevel="0" collapsed="false">
      <c r="A528" s="27" t="n">
        <v>20045173</v>
      </c>
      <c r="B528" s="27"/>
      <c r="C528" s="27" t="n">
        <v>0</v>
      </c>
      <c r="D528" s="28"/>
      <c r="E528" s="28"/>
      <c r="F528" s="28"/>
      <c r="G528" s="28"/>
      <c r="H528" s="28"/>
      <c r="I528" s="28"/>
      <c r="J528" s="28"/>
      <c r="K528" s="27"/>
      <c r="L528" s="27" t="s">
        <v>404</v>
      </c>
      <c r="M528" s="27" t="s">
        <v>405</v>
      </c>
      <c r="N528" s="27"/>
      <c r="O528" s="27" t="s">
        <v>81</v>
      </c>
      <c r="P528" s="57" t="n">
        <v>38118</v>
      </c>
      <c r="Q528" s="28"/>
      <c r="R528" s="31" t="n">
        <f aca="false">YEAR(P528)</f>
        <v>2004</v>
      </c>
      <c r="S528" s="31" t="n">
        <f aca="false">MONTH(P528)</f>
        <v>5</v>
      </c>
      <c r="T528" s="31" t="n">
        <f aca="false">DAY(P528)</f>
        <v>11</v>
      </c>
      <c r="U528" s="27" t="s">
        <v>236</v>
      </c>
      <c r="V528" s="27" t="n">
        <v>10</v>
      </c>
      <c r="W528" s="27" t="s">
        <v>83</v>
      </c>
      <c r="X528" s="27" t="s">
        <v>456</v>
      </c>
      <c r="Y528" s="28"/>
      <c r="Z528" s="27" t="s">
        <v>1815</v>
      </c>
      <c r="AA528" s="27" t="s">
        <v>1816</v>
      </c>
      <c r="AB528" s="28"/>
      <c r="AC528" s="27" t="n">
        <v>190</v>
      </c>
      <c r="AD528" s="27" t="n">
        <v>1671</v>
      </c>
      <c r="AE528" s="27" t="s">
        <v>1350</v>
      </c>
      <c r="AF528" s="28"/>
      <c r="AG528" s="28"/>
      <c r="AH528" s="28"/>
      <c r="AI528" s="28"/>
      <c r="AJ528" s="28" t="n">
        <v>1</v>
      </c>
      <c r="AK528" s="27" t="s">
        <v>447</v>
      </c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</row>
    <row r="529" customFormat="false" ht="13.8" hidden="false" customHeight="false" outlineLevel="0" collapsed="false">
      <c r="A529" s="27" t="n">
        <v>20045176</v>
      </c>
      <c r="B529" s="27"/>
      <c r="C529" s="27" t="n">
        <v>0</v>
      </c>
      <c r="D529" s="28"/>
      <c r="E529" s="28"/>
      <c r="F529" s="28"/>
      <c r="G529" s="28"/>
      <c r="H529" s="28"/>
      <c r="I529" s="28"/>
      <c r="J529" s="28"/>
      <c r="K529" s="27"/>
      <c r="L529" s="27" t="s">
        <v>404</v>
      </c>
      <c r="M529" s="27" t="s">
        <v>405</v>
      </c>
      <c r="N529" s="27"/>
      <c r="O529" s="27" t="s">
        <v>81</v>
      </c>
      <c r="P529" s="57" t="n">
        <v>38115</v>
      </c>
      <c r="Q529" s="28"/>
      <c r="R529" s="31" t="n">
        <f aca="false">YEAR(P529)</f>
        <v>2004</v>
      </c>
      <c r="S529" s="31" t="n">
        <f aca="false">MONTH(P529)</f>
        <v>5</v>
      </c>
      <c r="T529" s="31" t="n">
        <f aca="false">DAY(P529)</f>
        <v>8</v>
      </c>
      <c r="U529" s="27" t="s">
        <v>236</v>
      </c>
      <c r="V529" s="27" t="n">
        <v>3</v>
      </c>
      <c r="W529" s="27" t="s">
        <v>83</v>
      </c>
      <c r="X529" s="27" t="s">
        <v>456</v>
      </c>
      <c r="Y529" s="28"/>
      <c r="Z529" s="27" t="s">
        <v>1817</v>
      </c>
      <c r="AA529" s="27" t="s">
        <v>1818</v>
      </c>
      <c r="AB529" s="28"/>
      <c r="AC529" s="27" t="n">
        <v>71</v>
      </c>
      <c r="AD529" s="27" t="n">
        <v>1345</v>
      </c>
      <c r="AE529" s="27" t="s">
        <v>1350</v>
      </c>
      <c r="AF529" s="28"/>
      <c r="AG529" s="28"/>
      <c r="AH529" s="28"/>
      <c r="AI529" s="28"/>
      <c r="AJ529" s="28" t="n">
        <v>1</v>
      </c>
      <c r="AK529" s="27" t="s">
        <v>447</v>
      </c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</row>
    <row r="530" customFormat="false" ht="13.8" hidden="false" customHeight="false" outlineLevel="0" collapsed="false">
      <c r="A530" s="27" t="n">
        <v>20045180</v>
      </c>
      <c r="B530" s="27"/>
      <c r="C530" s="27" t="n">
        <v>0</v>
      </c>
      <c r="D530" s="28"/>
      <c r="E530" s="28"/>
      <c r="F530" s="28"/>
      <c r="G530" s="28"/>
      <c r="H530" s="28"/>
      <c r="I530" s="28"/>
      <c r="J530" s="28"/>
      <c r="K530" s="27"/>
      <c r="L530" s="27" t="s">
        <v>404</v>
      </c>
      <c r="M530" s="27" t="s">
        <v>405</v>
      </c>
      <c r="N530" s="27"/>
      <c r="O530" s="27" t="s">
        <v>81</v>
      </c>
      <c r="P530" s="57" t="n">
        <v>38138</v>
      </c>
      <c r="Q530" s="28"/>
      <c r="R530" s="31" t="n">
        <f aca="false">YEAR(P530)</f>
        <v>2004</v>
      </c>
      <c r="S530" s="31" t="n">
        <f aca="false">MONTH(P530)</f>
        <v>5</v>
      </c>
      <c r="T530" s="31" t="n">
        <f aca="false">DAY(P530)</f>
        <v>31</v>
      </c>
      <c r="U530" s="27" t="s">
        <v>82</v>
      </c>
      <c r="V530" s="27" t="n">
        <v>2</v>
      </c>
      <c r="W530" s="27" t="s">
        <v>83</v>
      </c>
      <c r="X530" s="27" t="s">
        <v>659</v>
      </c>
      <c r="Y530" s="28"/>
      <c r="Z530" s="27" t="s">
        <v>1819</v>
      </c>
      <c r="AA530" s="27" t="s">
        <v>1820</v>
      </c>
      <c r="AB530" s="28"/>
      <c r="AC530" s="27" t="s">
        <v>1821</v>
      </c>
      <c r="AD530" s="27" t="n">
        <v>1195</v>
      </c>
      <c r="AE530" s="27" t="s">
        <v>1350</v>
      </c>
      <c r="AF530" s="28"/>
      <c r="AG530" s="28"/>
      <c r="AH530" s="28"/>
      <c r="AI530" s="28"/>
      <c r="AJ530" s="28" t="n">
        <v>1</v>
      </c>
      <c r="AK530" s="27" t="s">
        <v>447</v>
      </c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</row>
    <row r="531" customFormat="false" ht="13.8" hidden="false" customHeight="false" outlineLevel="0" collapsed="false">
      <c r="A531" s="27" t="n">
        <v>20045224</v>
      </c>
      <c r="B531" s="27"/>
      <c r="C531" s="27" t="n">
        <v>0</v>
      </c>
      <c r="D531" s="28"/>
      <c r="E531" s="28"/>
      <c r="F531" s="28"/>
      <c r="G531" s="28"/>
      <c r="H531" s="28"/>
      <c r="I531" s="28"/>
      <c r="J531" s="28"/>
      <c r="K531" s="27"/>
      <c r="L531" s="27" t="s">
        <v>404</v>
      </c>
      <c r="M531" s="27" t="s">
        <v>405</v>
      </c>
      <c r="N531" s="27"/>
      <c r="O531" s="27" t="s">
        <v>81</v>
      </c>
      <c r="P531" s="57" t="n">
        <v>38209</v>
      </c>
      <c r="Q531" s="28"/>
      <c r="R531" s="31" t="n">
        <f aca="false">YEAR(P531)</f>
        <v>2004</v>
      </c>
      <c r="S531" s="31" t="n">
        <f aca="false">MONTH(P531)</f>
        <v>8</v>
      </c>
      <c r="T531" s="31" t="n">
        <f aca="false">DAY(P531)</f>
        <v>10</v>
      </c>
      <c r="U531" s="27" t="s">
        <v>82</v>
      </c>
      <c r="V531" s="27" t="n">
        <v>8</v>
      </c>
      <c r="W531" s="27" t="s">
        <v>83</v>
      </c>
      <c r="X531" s="27" t="s">
        <v>456</v>
      </c>
      <c r="Y531" s="28"/>
      <c r="Z531" s="27" t="s">
        <v>1822</v>
      </c>
      <c r="AA531" s="27" t="s">
        <v>1823</v>
      </c>
      <c r="AB531" s="28"/>
      <c r="AC531" s="27" t="n">
        <v>150</v>
      </c>
      <c r="AD531" s="27" t="n">
        <v>1522</v>
      </c>
      <c r="AE531" s="27" t="s">
        <v>1344</v>
      </c>
      <c r="AF531" s="28"/>
      <c r="AG531" s="28"/>
      <c r="AH531" s="28"/>
      <c r="AI531" s="28"/>
      <c r="AJ531" s="28" t="n">
        <v>1</v>
      </c>
      <c r="AK531" s="27" t="s">
        <v>447</v>
      </c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</row>
    <row r="532" customFormat="false" ht="13.8" hidden="false" customHeight="false" outlineLevel="0" collapsed="false">
      <c r="A532" s="27" t="n">
        <v>20045225</v>
      </c>
      <c r="B532" s="27"/>
      <c r="C532" s="27" t="n">
        <v>0</v>
      </c>
      <c r="D532" s="28"/>
      <c r="E532" s="28"/>
      <c r="F532" s="28"/>
      <c r="G532" s="28"/>
      <c r="H532" s="28"/>
      <c r="I532" s="28"/>
      <c r="J532" s="28"/>
      <c r="K532" s="27"/>
      <c r="L532" s="27" t="s">
        <v>404</v>
      </c>
      <c r="M532" s="27" t="s">
        <v>405</v>
      </c>
      <c r="N532" s="27"/>
      <c r="O532" s="27" t="s">
        <v>81</v>
      </c>
      <c r="P532" s="57" t="n">
        <v>38196</v>
      </c>
      <c r="Q532" s="28"/>
      <c r="R532" s="31" t="n">
        <f aca="false">YEAR(P532)</f>
        <v>2004</v>
      </c>
      <c r="S532" s="31" t="n">
        <f aca="false">MONTH(P532)</f>
        <v>7</v>
      </c>
      <c r="T532" s="31" t="n">
        <f aca="false">DAY(P532)</f>
        <v>28</v>
      </c>
      <c r="U532" s="27" t="s">
        <v>236</v>
      </c>
      <c r="V532" s="27" t="s">
        <v>438</v>
      </c>
      <c r="W532" s="27" t="s">
        <v>83</v>
      </c>
      <c r="X532" s="27" t="s">
        <v>422</v>
      </c>
      <c r="Y532" s="28"/>
      <c r="Z532" s="27" t="s">
        <v>1824</v>
      </c>
      <c r="AA532" s="27" t="s">
        <v>1825</v>
      </c>
      <c r="AB532" s="28"/>
      <c r="AC532" s="27" t="s">
        <v>1826</v>
      </c>
      <c r="AD532" s="27" t="n">
        <v>734</v>
      </c>
      <c r="AE532" s="27" t="s">
        <v>1350</v>
      </c>
      <c r="AF532" s="28"/>
      <c r="AG532" s="28"/>
      <c r="AH532" s="28"/>
      <c r="AI532" s="28"/>
      <c r="AJ532" s="28" t="n">
        <v>1</v>
      </c>
      <c r="AK532" s="27" t="s">
        <v>447</v>
      </c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</row>
    <row r="533" customFormat="false" ht="13.8" hidden="false" customHeight="false" outlineLevel="0" collapsed="false">
      <c r="A533" s="27" t="n">
        <v>20045250</v>
      </c>
      <c r="B533" s="27"/>
      <c r="C533" s="27" t="n">
        <v>0</v>
      </c>
      <c r="D533" s="28"/>
      <c r="E533" s="28"/>
      <c r="F533" s="28"/>
      <c r="G533" s="28"/>
      <c r="H533" s="28"/>
      <c r="I533" s="28"/>
      <c r="J533" s="28"/>
      <c r="K533" s="27"/>
      <c r="L533" s="27" t="s">
        <v>404</v>
      </c>
      <c r="M533" s="27" t="s">
        <v>405</v>
      </c>
      <c r="N533" s="27"/>
      <c r="O533" s="27" t="s">
        <v>81</v>
      </c>
      <c r="P533" s="57" t="n">
        <v>38259</v>
      </c>
      <c r="Q533" s="28"/>
      <c r="R533" s="31" t="n">
        <f aca="false">YEAR(P533)</f>
        <v>2004</v>
      </c>
      <c r="S533" s="31" t="n">
        <f aca="false">MONTH(P533)</f>
        <v>9</v>
      </c>
      <c r="T533" s="31" t="n">
        <f aca="false">DAY(P533)</f>
        <v>29</v>
      </c>
      <c r="U533" s="27" t="s">
        <v>82</v>
      </c>
      <c r="V533" s="27" t="n">
        <v>1</v>
      </c>
      <c r="W533" s="27" t="s">
        <v>83</v>
      </c>
      <c r="X533" s="27" t="s">
        <v>456</v>
      </c>
      <c r="Y533" s="28"/>
      <c r="Z533" s="27" t="s">
        <v>1827</v>
      </c>
      <c r="AA533" s="27" t="s">
        <v>1828</v>
      </c>
      <c r="AB533" s="28"/>
      <c r="AC533" s="27" t="n">
        <v>64</v>
      </c>
      <c r="AD533" s="27"/>
      <c r="AE533" s="27" t="s">
        <v>1350</v>
      </c>
      <c r="AF533" s="28"/>
      <c r="AG533" s="28"/>
      <c r="AH533" s="28"/>
      <c r="AI533" s="28"/>
      <c r="AJ533" s="28" t="n">
        <v>1</v>
      </c>
      <c r="AK533" s="27" t="s">
        <v>447</v>
      </c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</row>
    <row r="534" customFormat="false" ht="13.8" hidden="false" customHeight="false" outlineLevel="0" collapsed="false">
      <c r="A534" s="27" t="n">
        <v>20045254</v>
      </c>
      <c r="B534" s="27"/>
      <c r="C534" s="27" t="n">
        <v>0</v>
      </c>
      <c r="D534" s="28"/>
      <c r="E534" s="28"/>
      <c r="F534" s="28"/>
      <c r="G534" s="28"/>
      <c r="H534" s="28"/>
      <c r="I534" s="28"/>
      <c r="J534" s="28"/>
      <c r="K534" s="27"/>
      <c r="L534" s="27" t="s">
        <v>404</v>
      </c>
      <c r="M534" s="27" t="s">
        <v>405</v>
      </c>
      <c r="N534" s="27"/>
      <c r="O534" s="27" t="s">
        <v>81</v>
      </c>
      <c r="P534" s="57" t="n">
        <v>38245</v>
      </c>
      <c r="Q534" s="28"/>
      <c r="R534" s="31" t="n">
        <f aca="false">YEAR(P534)</f>
        <v>2004</v>
      </c>
      <c r="S534" s="31" t="n">
        <f aca="false">MONTH(P534)</f>
        <v>9</v>
      </c>
      <c r="T534" s="31" t="n">
        <f aca="false">DAY(P534)</f>
        <v>15</v>
      </c>
      <c r="U534" s="27" t="s">
        <v>236</v>
      </c>
      <c r="V534" s="27" t="n">
        <v>19</v>
      </c>
      <c r="W534" s="27" t="s">
        <v>83</v>
      </c>
      <c r="X534" s="27" t="s">
        <v>560</v>
      </c>
      <c r="Y534" s="28"/>
      <c r="Z534" s="27" t="s">
        <v>1829</v>
      </c>
      <c r="AA534" s="27" t="s">
        <v>1829</v>
      </c>
      <c r="AB534" s="28"/>
      <c r="AC534" s="27" t="n">
        <v>255</v>
      </c>
      <c r="AD534" s="27" t="n">
        <v>1790</v>
      </c>
      <c r="AE534" s="27" t="s">
        <v>1350</v>
      </c>
      <c r="AF534" s="28"/>
      <c r="AG534" s="28"/>
      <c r="AH534" s="28"/>
      <c r="AI534" s="28"/>
      <c r="AJ534" s="28" t="n">
        <v>1</v>
      </c>
      <c r="AK534" s="27" t="s">
        <v>447</v>
      </c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</row>
    <row r="535" customFormat="false" ht="13.8" hidden="false" customHeight="false" outlineLevel="0" collapsed="false">
      <c r="A535" s="27" t="n">
        <v>20045309</v>
      </c>
      <c r="B535" s="27"/>
      <c r="C535" s="27" t="n">
        <v>0</v>
      </c>
      <c r="D535" s="28"/>
      <c r="E535" s="28"/>
      <c r="F535" s="28"/>
      <c r="G535" s="28"/>
      <c r="H535" s="28"/>
      <c r="I535" s="28"/>
      <c r="J535" s="28"/>
      <c r="K535" s="27"/>
      <c r="L535" s="27" t="s">
        <v>404</v>
      </c>
      <c r="M535" s="27" t="s">
        <v>405</v>
      </c>
      <c r="N535" s="27"/>
      <c r="O535" s="27" t="s">
        <v>81</v>
      </c>
      <c r="P535" s="57" t="n">
        <v>38318</v>
      </c>
      <c r="Q535" s="28"/>
      <c r="R535" s="31" t="n">
        <f aca="false">YEAR(P535)</f>
        <v>2004</v>
      </c>
      <c r="S535" s="31" t="n">
        <f aca="false">MONTH(P535)</f>
        <v>11</v>
      </c>
      <c r="T535" s="31" t="n">
        <f aca="false">DAY(P535)</f>
        <v>27</v>
      </c>
      <c r="U535" s="27" t="s">
        <v>236</v>
      </c>
      <c r="V535" s="27" t="n">
        <v>4</v>
      </c>
      <c r="W535" s="27" t="s">
        <v>83</v>
      </c>
      <c r="X535" s="27" t="s">
        <v>659</v>
      </c>
      <c r="Y535" s="28"/>
      <c r="Z535" s="27" t="s">
        <v>1830</v>
      </c>
      <c r="AA535" s="27"/>
      <c r="AB535" s="28"/>
      <c r="AC535" s="27" t="n">
        <v>175</v>
      </c>
      <c r="AD535" s="27" t="n">
        <v>1772</v>
      </c>
      <c r="AE535" s="27" t="s">
        <v>1350</v>
      </c>
      <c r="AF535" s="28"/>
      <c r="AG535" s="28"/>
      <c r="AH535" s="28"/>
      <c r="AI535" s="28"/>
      <c r="AJ535" s="28" t="n">
        <v>1</v>
      </c>
      <c r="AK535" s="27" t="s">
        <v>447</v>
      </c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</row>
    <row r="536" customFormat="false" ht="13.8" hidden="false" customHeight="false" outlineLevel="0" collapsed="false">
      <c r="A536" s="27" t="n">
        <v>20045310</v>
      </c>
      <c r="B536" s="27"/>
      <c r="C536" s="27" t="n">
        <v>0</v>
      </c>
      <c r="D536" s="28"/>
      <c r="E536" s="28"/>
      <c r="F536" s="28"/>
      <c r="G536" s="28"/>
      <c r="H536" s="28"/>
      <c r="I536" s="28"/>
      <c r="J536" s="28"/>
      <c r="K536" s="27"/>
      <c r="L536" s="27" t="s">
        <v>404</v>
      </c>
      <c r="M536" s="27" t="s">
        <v>405</v>
      </c>
      <c r="N536" s="27"/>
      <c r="O536" s="27" t="s">
        <v>81</v>
      </c>
      <c r="P536" s="57" t="n">
        <v>38312</v>
      </c>
      <c r="Q536" s="28"/>
      <c r="R536" s="31" t="n">
        <f aca="false">YEAR(P536)</f>
        <v>2004</v>
      </c>
      <c r="S536" s="31" t="n">
        <f aca="false">MONTH(P536)</f>
        <v>11</v>
      </c>
      <c r="T536" s="31" t="n">
        <f aca="false">DAY(P536)</f>
        <v>21</v>
      </c>
      <c r="U536" s="27" t="s">
        <v>236</v>
      </c>
      <c r="V536" s="27" t="n">
        <v>7</v>
      </c>
      <c r="W536" s="27" t="s">
        <v>83</v>
      </c>
      <c r="X536" s="27" t="s">
        <v>659</v>
      </c>
      <c r="Y536" s="28"/>
      <c r="Z536" s="27" t="s">
        <v>1831</v>
      </c>
      <c r="AA536" s="27"/>
      <c r="AB536" s="28"/>
      <c r="AC536" s="27" t="n">
        <v>217</v>
      </c>
      <c r="AD536" s="27" t="n">
        <v>1734</v>
      </c>
      <c r="AE536" s="27" t="s">
        <v>1350</v>
      </c>
      <c r="AF536" s="28"/>
      <c r="AG536" s="28"/>
      <c r="AH536" s="28"/>
      <c r="AI536" s="28"/>
      <c r="AJ536" s="28" t="n">
        <v>1</v>
      </c>
      <c r="AK536" s="27" t="s">
        <v>447</v>
      </c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</row>
    <row r="537" customFormat="false" ht="13.8" hidden="false" customHeight="false" outlineLevel="0" collapsed="false">
      <c r="A537" s="27" t="n">
        <v>20045313</v>
      </c>
      <c r="B537" s="27"/>
      <c r="C537" s="27" t="n">
        <v>0</v>
      </c>
      <c r="D537" s="28"/>
      <c r="E537" s="28"/>
      <c r="F537" s="28"/>
      <c r="G537" s="28"/>
      <c r="H537" s="28"/>
      <c r="I537" s="28"/>
      <c r="J537" s="28"/>
      <c r="K537" s="27"/>
      <c r="L537" s="27" t="s">
        <v>404</v>
      </c>
      <c r="M537" s="27" t="s">
        <v>405</v>
      </c>
      <c r="N537" s="27"/>
      <c r="O537" s="27" t="s">
        <v>81</v>
      </c>
      <c r="P537" s="57" t="n">
        <v>38247</v>
      </c>
      <c r="Q537" s="28"/>
      <c r="R537" s="31" t="n">
        <f aca="false">YEAR(P537)</f>
        <v>2004</v>
      </c>
      <c r="S537" s="31" t="n">
        <f aca="false">MONTH(P537)</f>
        <v>9</v>
      </c>
      <c r="T537" s="31" t="n">
        <f aca="false">DAY(P537)</f>
        <v>17</v>
      </c>
      <c r="U537" s="27" t="s">
        <v>82</v>
      </c>
      <c r="V537" s="27" t="n">
        <v>6</v>
      </c>
      <c r="W537" s="27" t="s">
        <v>83</v>
      </c>
      <c r="X537" s="27" t="s">
        <v>1135</v>
      </c>
      <c r="Y537" s="28"/>
      <c r="Z537" s="27" t="s">
        <v>1832</v>
      </c>
      <c r="AA537" s="27" t="s">
        <v>1833</v>
      </c>
      <c r="AB537" s="28"/>
      <c r="AC537" s="27" t="n">
        <v>120</v>
      </c>
      <c r="AD537" s="27"/>
      <c r="AE537" s="27" t="s">
        <v>1350</v>
      </c>
      <c r="AF537" s="28"/>
      <c r="AG537" s="28"/>
      <c r="AH537" s="28"/>
      <c r="AI537" s="28"/>
      <c r="AJ537" s="28" t="n">
        <v>1</v>
      </c>
      <c r="AK537" s="27" t="s">
        <v>447</v>
      </c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</row>
    <row r="538" customFormat="false" ht="13.8" hidden="false" customHeight="false" outlineLevel="0" collapsed="false">
      <c r="A538" s="27" t="n">
        <v>20055015</v>
      </c>
      <c r="B538" s="27"/>
      <c r="C538" s="27" t="n">
        <v>0</v>
      </c>
      <c r="D538" s="28"/>
      <c r="E538" s="28"/>
      <c r="F538" s="28"/>
      <c r="G538" s="28"/>
      <c r="H538" s="28"/>
      <c r="I538" s="28"/>
      <c r="J538" s="28"/>
      <c r="K538" s="27"/>
      <c r="L538" s="27" t="s">
        <v>404</v>
      </c>
      <c r="M538" s="27" t="s">
        <v>405</v>
      </c>
      <c r="N538" s="27"/>
      <c r="O538" s="27" t="s">
        <v>81</v>
      </c>
      <c r="P538" s="57" t="n">
        <v>38152</v>
      </c>
      <c r="Q538" s="28"/>
      <c r="R538" s="31" t="n">
        <f aca="false">YEAR(P538)</f>
        <v>2004</v>
      </c>
      <c r="S538" s="31" t="n">
        <f aca="false">MONTH(P538)</f>
        <v>6</v>
      </c>
      <c r="T538" s="31" t="n">
        <f aca="false">DAY(P538)</f>
        <v>14</v>
      </c>
      <c r="U538" s="27" t="s">
        <v>236</v>
      </c>
      <c r="V538" s="27" t="n">
        <v>0</v>
      </c>
      <c r="W538" s="27" t="s">
        <v>83</v>
      </c>
      <c r="X538" s="27" t="s">
        <v>1127</v>
      </c>
      <c r="Y538" s="28"/>
      <c r="Z538" s="27" t="s">
        <v>1834</v>
      </c>
      <c r="AA538" s="27" t="s">
        <v>1835</v>
      </c>
      <c r="AB538" s="28"/>
      <c r="AC538" s="27" t="s">
        <v>1506</v>
      </c>
      <c r="AD538" s="27" t="n">
        <v>610</v>
      </c>
      <c r="AE538" s="27" t="s">
        <v>1350</v>
      </c>
      <c r="AF538" s="28"/>
      <c r="AG538" s="28"/>
      <c r="AH538" s="28"/>
      <c r="AI538" s="28"/>
      <c r="AJ538" s="28" t="n">
        <v>1</v>
      </c>
      <c r="AK538" s="27" t="s">
        <v>447</v>
      </c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</row>
    <row r="539" customFormat="false" ht="13.8" hidden="false" customHeight="false" outlineLevel="0" collapsed="false">
      <c r="A539" s="27" t="n">
        <v>20055057</v>
      </c>
      <c r="B539" s="27"/>
      <c r="C539" s="27" t="n">
        <v>0</v>
      </c>
      <c r="D539" s="28"/>
      <c r="E539" s="28"/>
      <c r="F539" s="28"/>
      <c r="G539" s="28"/>
      <c r="H539" s="28"/>
      <c r="I539" s="28"/>
      <c r="J539" s="28"/>
      <c r="K539" s="27"/>
      <c r="L539" s="27" t="s">
        <v>404</v>
      </c>
      <c r="M539" s="27" t="s">
        <v>405</v>
      </c>
      <c r="N539" s="27"/>
      <c r="O539" s="27" t="s">
        <v>81</v>
      </c>
      <c r="P539" s="57" t="n">
        <v>38487</v>
      </c>
      <c r="Q539" s="28"/>
      <c r="R539" s="31" t="n">
        <f aca="false">YEAR(P539)</f>
        <v>2005</v>
      </c>
      <c r="S539" s="31" t="n">
        <f aca="false">MONTH(P539)</f>
        <v>5</v>
      </c>
      <c r="T539" s="31" t="n">
        <f aca="false">DAY(P539)</f>
        <v>15</v>
      </c>
      <c r="U539" s="27" t="s">
        <v>82</v>
      </c>
      <c r="V539" s="27" t="n">
        <v>3</v>
      </c>
      <c r="W539" s="27" t="s">
        <v>83</v>
      </c>
      <c r="X539" s="27" t="s">
        <v>1135</v>
      </c>
      <c r="Y539" s="28"/>
      <c r="Z539" s="27" t="s">
        <v>1836</v>
      </c>
      <c r="AA539" s="27" t="s">
        <v>1837</v>
      </c>
      <c r="AB539" s="28"/>
      <c r="AC539" s="27" t="n">
        <v>101</v>
      </c>
      <c r="AD539" s="27" t="n">
        <v>1561</v>
      </c>
      <c r="AE539" s="27" t="s">
        <v>1344</v>
      </c>
      <c r="AF539" s="28"/>
      <c r="AG539" s="28"/>
      <c r="AH539" s="28"/>
      <c r="AI539" s="28"/>
      <c r="AJ539" s="28" t="n">
        <v>1</v>
      </c>
      <c r="AK539" s="27" t="s">
        <v>447</v>
      </c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</row>
    <row r="540" customFormat="false" ht="13.8" hidden="false" customHeight="false" outlineLevel="0" collapsed="false">
      <c r="A540" s="27" t="n">
        <v>20055058</v>
      </c>
      <c r="B540" s="27"/>
      <c r="C540" s="27" t="n">
        <v>0</v>
      </c>
      <c r="D540" s="28"/>
      <c r="E540" s="28"/>
      <c r="F540" s="28"/>
      <c r="G540" s="28"/>
      <c r="H540" s="28"/>
      <c r="I540" s="28"/>
      <c r="J540" s="28"/>
      <c r="K540" s="27"/>
      <c r="L540" s="27" t="s">
        <v>404</v>
      </c>
      <c r="M540" s="27" t="s">
        <v>405</v>
      </c>
      <c r="N540" s="27"/>
      <c r="O540" s="27" t="s">
        <v>81</v>
      </c>
      <c r="P540" s="57" t="n">
        <v>38492</v>
      </c>
      <c r="Q540" s="28"/>
      <c r="R540" s="31" t="n">
        <f aca="false">YEAR(P540)</f>
        <v>2005</v>
      </c>
      <c r="S540" s="31" t="n">
        <f aca="false">MONTH(P540)</f>
        <v>5</v>
      </c>
      <c r="T540" s="31" t="n">
        <f aca="false">DAY(P540)</f>
        <v>20</v>
      </c>
      <c r="U540" s="27" t="s">
        <v>82</v>
      </c>
      <c r="V540" s="27" t="n">
        <v>0</v>
      </c>
      <c r="W540" s="27" t="s">
        <v>83</v>
      </c>
      <c r="X540" s="27" t="s">
        <v>456</v>
      </c>
      <c r="Y540" s="28"/>
      <c r="Z540" s="27" t="s">
        <v>1838</v>
      </c>
      <c r="AA540" s="27" t="s">
        <v>1839</v>
      </c>
      <c r="AB540" s="28"/>
      <c r="AC540" s="27" t="s">
        <v>1840</v>
      </c>
      <c r="AD540" s="27"/>
      <c r="AE540" s="27" t="s">
        <v>1344</v>
      </c>
      <c r="AF540" s="28"/>
      <c r="AG540" s="28"/>
      <c r="AH540" s="28"/>
      <c r="AI540" s="28"/>
      <c r="AJ540" s="28" t="n">
        <v>1</v>
      </c>
      <c r="AK540" s="27" t="s">
        <v>447</v>
      </c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</row>
    <row r="541" customFormat="false" ht="13.8" hidden="false" customHeight="false" outlineLevel="0" collapsed="false">
      <c r="A541" s="27" t="n">
        <v>20055136</v>
      </c>
      <c r="B541" s="27"/>
      <c r="C541" s="27" t="n">
        <v>0</v>
      </c>
      <c r="D541" s="28"/>
      <c r="E541" s="28"/>
      <c r="F541" s="28"/>
      <c r="G541" s="28"/>
      <c r="H541" s="28"/>
      <c r="I541" s="28"/>
      <c r="J541" s="28"/>
      <c r="K541" s="27"/>
      <c r="L541" s="27" t="s">
        <v>404</v>
      </c>
      <c r="M541" s="27" t="s">
        <v>405</v>
      </c>
      <c r="N541" s="27"/>
      <c r="O541" s="27" t="s">
        <v>81</v>
      </c>
      <c r="P541" s="57" t="n">
        <v>38593</v>
      </c>
      <c r="Q541" s="28"/>
      <c r="R541" s="31" t="n">
        <f aca="false">YEAR(P541)</f>
        <v>2005</v>
      </c>
      <c r="S541" s="31" t="n">
        <f aca="false">MONTH(P541)</f>
        <v>8</v>
      </c>
      <c r="T541" s="31" t="n">
        <f aca="false">DAY(P541)</f>
        <v>29</v>
      </c>
      <c r="U541" s="27" t="s">
        <v>82</v>
      </c>
      <c r="V541" s="27" t="n">
        <v>1</v>
      </c>
      <c r="W541" s="27" t="s">
        <v>83</v>
      </c>
      <c r="X541" s="27" t="s">
        <v>422</v>
      </c>
      <c r="Y541" s="28"/>
      <c r="Z541" s="27" t="s">
        <v>1841</v>
      </c>
      <c r="AA541" s="27" t="s">
        <v>1842</v>
      </c>
      <c r="AB541" s="28"/>
      <c r="AC541" s="27"/>
      <c r="AD541" s="27"/>
      <c r="AE541" s="27" t="s">
        <v>1330</v>
      </c>
      <c r="AF541" s="28"/>
      <c r="AG541" s="28"/>
      <c r="AH541" s="28"/>
      <c r="AI541" s="28"/>
      <c r="AJ541" s="28" t="n">
        <v>1</v>
      </c>
      <c r="AK541" s="27" t="s">
        <v>447</v>
      </c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</row>
    <row r="542" customFormat="false" ht="13.8" hidden="false" customHeight="false" outlineLevel="0" collapsed="false">
      <c r="A542" s="27" t="n">
        <v>20055138</v>
      </c>
      <c r="B542" s="27"/>
      <c r="C542" s="27" t="n">
        <v>0</v>
      </c>
      <c r="D542" s="28"/>
      <c r="E542" s="28"/>
      <c r="F542" s="28"/>
      <c r="G542" s="28"/>
      <c r="H542" s="28"/>
      <c r="I542" s="28"/>
      <c r="J542" s="28"/>
      <c r="K542" s="27"/>
      <c r="L542" s="27" t="s">
        <v>404</v>
      </c>
      <c r="M542" s="27" t="s">
        <v>405</v>
      </c>
      <c r="N542" s="27"/>
      <c r="O542" s="27" t="s">
        <v>81</v>
      </c>
      <c r="P542" s="57" t="n">
        <v>38583</v>
      </c>
      <c r="Q542" s="28"/>
      <c r="R542" s="31" t="n">
        <f aca="false">YEAR(P542)</f>
        <v>2005</v>
      </c>
      <c r="S542" s="31" t="n">
        <f aca="false">MONTH(P542)</f>
        <v>8</v>
      </c>
      <c r="T542" s="31" t="n">
        <f aca="false">DAY(P542)</f>
        <v>19</v>
      </c>
      <c r="U542" s="27" t="s">
        <v>236</v>
      </c>
      <c r="V542" s="27"/>
      <c r="W542" s="27" t="s">
        <v>83</v>
      </c>
      <c r="X542" s="27" t="s">
        <v>155</v>
      </c>
      <c r="Y542" s="28"/>
      <c r="Z542" s="27" t="s">
        <v>1843</v>
      </c>
      <c r="AA542" s="27" t="s">
        <v>1844</v>
      </c>
      <c r="AB542" s="28"/>
      <c r="AC542" s="27" t="n">
        <v>82</v>
      </c>
      <c r="AD542" s="27" t="n">
        <v>1301</v>
      </c>
      <c r="AE542" s="27" t="s">
        <v>1350</v>
      </c>
      <c r="AF542" s="28"/>
      <c r="AG542" s="28"/>
      <c r="AH542" s="28"/>
      <c r="AI542" s="28"/>
      <c r="AJ542" s="28" t="n">
        <v>1</v>
      </c>
      <c r="AK542" s="27" t="s">
        <v>447</v>
      </c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</row>
    <row r="543" customFormat="false" ht="13.8" hidden="false" customHeight="false" outlineLevel="0" collapsed="false">
      <c r="A543" s="27" t="n">
        <v>20055140</v>
      </c>
      <c r="B543" s="27"/>
      <c r="C543" s="27" t="n">
        <v>0</v>
      </c>
      <c r="D543" s="28"/>
      <c r="E543" s="28"/>
      <c r="F543" s="28"/>
      <c r="G543" s="28"/>
      <c r="H543" s="28"/>
      <c r="I543" s="28"/>
      <c r="J543" s="28"/>
      <c r="K543" s="27"/>
      <c r="L543" s="27" t="s">
        <v>404</v>
      </c>
      <c r="M543" s="27" t="s">
        <v>405</v>
      </c>
      <c r="N543" s="27"/>
      <c r="O543" s="27" t="s">
        <v>81</v>
      </c>
      <c r="P543" s="57" t="n">
        <v>38562</v>
      </c>
      <c r="Q543" s="28"/>
      <c r="R543" s="31" t="n">
        <f aca="false">YEAR(P543)</f>
        <v>2005</v>
      </c>
      <c r="S543" s="31" t="n">
        <f aca="false">MONTH(P543)</f>
        <v>7</v>
      </c>
      <c r="T543" s="31" t="n">
        <f aca="false">DAY(P543)</f>
        <v>29</v>
      </c>
      <c r="U543" s="27" t="s">
        <v>236</v>
      </c>
      <c r="V543" s="27" t="n">
        <v>20</v>
      </c>
      <c r="W543" s="27" t="s">
        <v>83</v>
      </c>
      <c r="X543" s="27" t="s">
        <v>482</v>
      </c>
      <c r="Y543" s="28"/>
      <c r="Z543" s="27" t="s">
        <v>1845</v>
      </c>
      <c r="AA543" s="27" t="s">
        <v>1846</v>
      </c>
      <c r="AB543" s="28"/>
      <c r="AC543" s="27" t="n">
        <v>170</v>
      </c>
      <c r="AD543" s="27" t="n">
        <v>1693</v>
      </c>
      <c r="AE543" s="27" t="s">
        <v>1350</v>
      </c>
      <c r="AF543" s="28"/>
      <c r="AG543" s="28"/>
      <c r="AH543" s="28"/>
      <c r="AI543" s="28"/>
      <c r="AJ543" s="28" t="n">
        <v>1</v>
      </c>
      <c r="AK543" s="27" t="s">
        <v>447</v>
      </c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</row>
    <row r="544" customFormat="false" ht="13.8" hidden="false" customHeight="false" outlineLevel="0" collapsed="false">
      <c r="A544" s="27" t="n">
        <v>20055144</v>
      </c>
      <c r="B544" s="27"/>
      <c r="C544" s="27" t="n">
        <v>0</v>
      </c>
      <c r="D544" s="28"/>
      <c r="E544" s="28"/>
      <c r="F544" s="28"/>
      <c r="G544" s="28"/>
      <c r="H544" s="28"/>
      <c r="I544" s="28"/>
      <c r="J544" s="28"/>
      <c r="K544" s="27"/>
      <c r="L544" s="27" t="s">
        <v>404</v>
      </c>
      <c r="M544" s="27" t="s">
        <v>405</v>
      </c>
      <c r="N544" s="27"/>
      <c r="O544" s="27" t="s">
        <v>81</v>
      </c>
      <c r="P544" s="57" t="n">
        <v>38552</v>
      </c>
      <c r="Q544" s="28"/>
      <c r="R544" s="31" t="n">
        <f aca="false">YEAR(P544)</f>
        <v>2005</v>
      </c>
      <c r="S544" s="31" t="n">
        <f aca="false">MONTH(P544)</f>
        <v>7</v>
      </c>
      <c r="T544" s="31" t="n">
        <f aca="false">DAY(P544)</f>
        <v>19</v>
      </c>
      <c r="U544" s="27" t="s">
        <v>82</v>
      </c>
      <c r="V544" s="27" t="n">
        <v>2</v>
      </c>
      <c r="W544" s="27" t="s">
        <v>83</v>
      </c>
      <c r="X544" s="27" t="s">
        <v>456</v>
      </c>
      <c r="Y544" s="28"/>
      <c r="Z544" s="27" t="s">
        <v>1847</v>
      </c>
      <c r="AA544" s="27" t="s">
        <v>1848</v>
      </c>
      <c r="AB544" s="28"/>
      <c r="AC544" s="27"/>
      <c r="AD544" s="27"/>
      <c r="AE544" s="27" t="s">
        <v>1344</v>
      </c>
      <c r="AF544" s="28"/>
      <c r="AG544" s="28"/>
      <c r="AH544" s="28"/>
      <c r="AI544" s="28"/>
      <c r="AJ544" s="28" t="n">
        <v>1</v>
      </c>
      <c r="AK544" s="27" t="s">
        <v>447</v>
      </c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</row>
    <row r="545" customFormat="false" ht="13.8" hidden="false" customHeight="false" outlineLevel="0" collapsed="false">
      <c r="A545" s="27" t="n">
        <v>20075219</v>
      </c>
      <c r="B545" s="27"/>
      <c r="C545" s="27" t="n">
        <v>0</v>
      </c>
      <c r="D545" s="28"/>
      <c r="E545" s="28"/>
      <c r="F545" s="28"/>
      <c r="G545" s="28"/>
      <c r="H545" s="28"/>
      <c r="I545" s="28"/>
      <c r="J545" s="28"/>
      <c r="K545" s="27"/>
      <c r="L545" s="27" t="s">
        <v>404</v>
      </c>
      <c r="M545" s="27" t="s">
        <v>405</v>
      </c>
      <c r="N545" s="27"/>
      <c r="O545" s="27" t="s">
        <v>81</v>
      </c>
      <c r="P545" s="57" t="n">
        <v>39225</v>
      </c>
      <c r="Q545" s="28"/>
      <c r="R545" s="31" t="n">
        <f aca="false">YEAR(P545)</f>
        <v>2007</v>
      </c>
      <c r="S545" s="31" t="n">
        <f aca="false">MONTH(P545)</f>
        <v>5</v>
      </c>
      <c r="T545" s="31" t="n">
        <f aca="false">DAY(P545)</f>
        <v>23</v>
      </c>
      <c r="U545" s="27" t="s">
        <v>82</v>
      </c>
      <c r="V545" s="27" t="n">
        <v>7</v>
      </c>
      <c r="W545" s="27" t="s">
        <v>83</v>
      </c>
      <c r="X545" s="27" t="s">
        <v>965</v>
      </c>
      <c r="Y545" s="28"/>
      <c r="Z545" s="27" t="s">
        <v>1849</v>
      </c>
      <c r="AA545" s="27" t="s">
        <v>1850</v>
      </c>
      <c r="AB545" s="28"/>
      <c r="AC545" s="27" t="n">
        <v>94</v>
      </c>
      <c r="AD545" s="27" t="n">
        <v>1470</v>
      </c>
      <c r="AE545" s="27" t="s">
        <v>1350</v>
      </c>
      <c r="AF545" s="28"/>
      <c r="AG545" s="28"/>
      <c r="AH545" s="28"/>
      <c r="AI545" s="28"/>
      <c r="AJ545" s="28" t="n">
        <v>1</v>
      </c>
      <c r="AK545" s="27" t="s">
        <v>447</v>
      </c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</row>
    <row r="546" customFormat="false" ht="13.8" hidden="false" customHeight="false" outlineLevel="0" collapsed="false">
      <c r="A546" s="27" t="n">
        <v>20075230</v>
      </c>
      <c r="B546" s="27"/>
      <c r="C546" s="27" t="n">
        <v>0</v>
      </c>
      <c r="D546" s="28"/>
      <c r="E546" s="28"/>
      <c r="F546" s="28"/>
      <c r="G546" s="28"/>
      <c r="H546" s="28"/>
      <c r="I546" s="28"/>
      <c r="J546" s="28"/>
      <c r="K546" s="27"/>
      <c r="L546" s="27" t="s">
        <v>404</v>
      </c>
      <c r="M546" s="27" t="s">
        <v>405</v>
      </c>
      <c r="N546" s="27"/>
      <c r="O546" s="27" t="s">
        <v>81</v>
      </c>
      <c r="P546" s="57" t="n">
        <v>39208</v>
      </c>
      <c r="Q546" s="28"/>
      <c r="R546" s="31" t="n">
        <f aca="false">YEAR(P546)</f>
        <v>2007</v>
      </c>
      <c r="S546" s="31" t="n">
        <f aca="false">MONTH(P546)</f>
        <v>5</v>
      </c>
      <c r="T546" s="31" t="n">
        <f aca="false">DAY(P546)</f>
        <v>6</v>
      </c>
      <c r="U546" s="27" t="s">
        <v>236</v>
      </c>
      <c r="V546" s="27" t="n">
        <v>3</v>
      </c>
      <c r="W546" s="27" t="s">
        <v>83</v>
      </c>
      <c r="X546" s="27" t="s">
        <v>155</v>
      </c>
      <c r="Y546" s="28"/>
      <c r="Z546" s="27" t="s">
        <v>1851</v>
      </c>
      <c r="AA546" s="27"/>
      <c r="AB546" s="28"/>
      <c r="AC546" s="27" t="n">
        <v>85</v>
      </c>
      <c r="AD546" s="27" t="n">
        <v>1431</v>
      </c>
      <c r="AE546" s="27" t="s">
        <v>1350</v>
      </c>
      <c r="AF546" s="28"/>
      <c r="AG546" s="28"/>
      <c r="AH546" s="28"/>
      <c r="AI546" s="28"/>
      <c r="AJ546" s="28" t="n">
        <v>1</v>
      </c>
      <c r="AK546" s="27" t="s">
        <v>447</v>
      </c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</row>
    <row r="547" customFormat="false" ht="13.8" hidden="false" customHeight="false" outlineLevel="0" collapsed="false">
      <c r="A547" s="27" t="n">
        <v>20075234</v>
      </c>
      <c r="B547" s="27"/>
      <c r="C547" s="27" t="n">
        <v>0</v>
      </c>
      <c r="D547" s="28"/>
      <c r="E547" s="28"/>
      <c r="F547" s="28"/>
      <c r="G547" s="28"/>
      <c r="H547" s="28"/>
      <c r="I547" s="28"/>
      <c r="J547" s="28"/>
      <c r="K547" s="27"/>
      <c r="L547" s="27" t="s">
        <v>404</v>
      </c>
      <c r="M547" s="27" t="s">
        <v>405</v>
      </c>
      <c r="N547" s="27"/>
      <c r="O547" s="27" t="s">
        <v>81</v>
      </c>
      <c r="P547" s="57" t="n">
        <v>39212</v>
      </c>
      <c r="Q547" s="28"/>
      <c r="R547" s="31" t="n">
        <f aca="false">YEAR(P547)</f>
        <v>2007</v>
      </c>
      <c r="S547" s="31" t="n">
        <f aca="false">MONTH(P547)</f>
        <v>5</v>
      </c>
      <c r="T547" s="31" t="n">
        <f aca="false">DAY(P547)</f>
        <v>10</v>
      </c>
      <c r="U547" s="27" t="s">
        <v>236</v>
      </c>
      <c r="V547" s="27" t="n">
        <v>1</v>
      </c>
      <c r="W547" s="27" t="s">
        <v>83</v>
      </c>
      <c r="X547" s="27" t="s">
        <v>422</v>
      </c>
      <c r="Y547" s="28"/>
      <c r="Z547" s="27" t="s">
        <v>1852</v>
      </c>
      <c r="AA547" s="27" t="s">
        <v>1853</v>
      </c>
      <c r="AB547" s="28"/>
      <c r="AC547" s="27"/>
      <c r="AD547" s="27" t="n">
        <v>1012</v>
      </c>
      <c r="AE547" s="27" t="s">
        <v>1344</v>
      </c>
      <c r="AF547" s="28"/>
      <c r="AG547" s="28"/>
      <c r="AH547" s="28"/>
      <c r="AI547" s="28"/>
      <c r="AJ547" s="28" t="n">
        <v>1</v>
      </c>
      <c r="AK547" s="27" t="s">
        <v>447</v>
      </c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</row>
    <row r="548" customFormat="false" ht="13.8" hidden="false" customHeight="false" outlineLevel="0" collapsed="false">
      <c r="A548" s="27" t="n">
        <v>20075235</v>
      </c>
      <c r="B548" s="27"/>
      <c r="C548" s="27" t="n">
        <v>0</v>
      </c>
      <c r="D548" s="28"/>
      <c r="E548" s="28"/>
      <c r="F548" s="28"/>
      <c r="G548" s="28"/>
      <c r="H548" s="28"/>
      <c r="I548" s="28"/>
      <c r="J548" s="28"/>
      <c r="K548" s="27"/>
      <c r="L548" s="27" t="s">
        <v>404</v>
      </c>
      <c r="M548" s="27" t="s">
        <v>405</v>
      </c>
      <c r="N548" s="27"/>
      <c r="O548" s="27" t="s">
        <v>81</v>
      </c>
      <c r="P548" s="57" t="n">
        <v>39212</v>
      </c>
      <c r="Q548" s="28"/>
      <c r="R548" s="31" t="n">
        <f aca="false">YEAR(P548)</f>
        <v>2007</v>
      </c>
      <c r="S548" s="31" t="n">
        <f aca="false">MONTH(P548)</f>
        <v>5</v>
      </c>
      <c r="T548" s="31" t="n">
        <f aca="false">DAY(P548)</f>
        <v>10</v>
      </c>
      <c r="U548" s="27" t="s">
        <v>236</v>
      </c>
      <c r="V548" s="27" t="n">
        <v>1</v>
      </c>
      <c r="W548" s="27" t="s">
        <v>83</v>
      </c>
      <c r="X548" s="27" t="s">
        <v>422</v>
      </c>
      <c r="Y548" s="28"/>
      <c r="Z548" s="27" t="s">
        <v>1852</v>
      </c>
      <c r="AA548" s="27" t="s">
        <v>1853</v>
      </c>
      <c r="AB548" s="28"/>
      <c r="AC548" s="27"/>
      <c r="AD548" s="27" t="n">
        <v>1012</v>
      </c>
      <c r="AE548" s="27" t="s">
        <v>1350</v>
      </c>
      <c r="AF548" s="28"/>
      <c r="AG548" s="28"/>
      <c r="AH548" s="28"/>
      <c r="AI548" s="28"/>
      <c r="AJ548" s="28" t="n">
        <v>1</v>
      </c>
      <c r="AK548" s="27" t="s">
        <v>447</v>
      </c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</row>
    <row r="549" customFormat="false" ht="13.8" hidden="false" customHeight="false" outlineLevel="0" collapsed="false">
      <c r="A549" s="27" t="n">
        <v>20075238</v>
      </c>
      <c r="B549" s="27"/>
      <c r="C549" s="27" t="n">
        <v>0</v>
      </c>
      <c r="D549" s="28"/>
      <c r="E549" s="28"/>
      <c r="F549" s="28"/>
      <c r="G549" s="28"/>
      <c r="H549" s="28"/>
      <c r="I549" s="28"/>
      <c r="J549" s="28"/>
      <c r="K549" s="27"/>
      <c r="L549" s="27" t="s">
        <v>404</v>
      </c>
      <c r="M549" s="27" t="s">
        <v>405</v>
      </c>
      <c r="N549" s="27"/>
      <c r="O549" s="27" t="s">
        <v>81</v>
      </c>
      <c r="P549" s="57" t="n">
        <v>39225</v>
      </c>
      <c r="Q549" s="28"/>
      <c r="R549" s="31" t="n">
        <f aca="false">YEAR(P549)</f>
        <v>2007</v>
      </c>
      <c r="S549" s="31" t="n">
        <f aca="false">MONTH(P549)</f>
        <v>5</v>
      </c>
      <c r="T549" s="31" t="n">
        <f aca="false">DAY(P549)</f>
        <v>23</v>
      </c>
      <c r="U549" s="27" t="s">
        <v>236</v>
      </c>
      <c r="V549" s="27" t="n">
        <v>1</v>
      </c>
      <c r="W549" s="27" t="s">
        <v>83</v>
      </c>
      <c r="X549" s="27" t="s">
        <v>965</v>
      </c>
      <c r="Y549" s="28"/>
      <c r="Z549" s="27" t="s">
        <v>1849</v>
      </c>
      <c r="AA549" s="27" t="s">
        <v>1850</v>
      </c>
      <c r="AB549" s="28"/>
      <c r="AC549" s="27" t="n">
        <v>41</v>
      </c>
      <c r="AD549" s="27" t="n">
        <v>1154</v>
      </c>
      <c r="AE549" s="27" t="s">
        <v>1344</v>
      </c>
      <c r="AF549" s="28"/>
      <c r="AG549" s="28"/>
      <c r="AH549" s="28"/>
      <c r="AI549" s="28"/>
      <c r="AJ549" s="28" t="n">
        <v>1</v>
      </c>
      <c r="AK549" s="27" t="s">
        <v>447</v>
      </c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</row>
    <row r="550" customFormat="false" ht="13.8" hidden="false" customHeight="false" outlineLevel="0" collapsed="false">
      <c r="A550" s="27" t="n">
        <v>20075262</v>
      </c>
      <c r="B550" s="27"/>
      <c r="C550" s="27" t="n">
        <v>0</v>
      </c>
      <c r="D550" s="28"/>
      <c r="E550" s="28"/>
      <c r="F550" s="28"/>
      <c r="G550" s="28"/>
      <c r="H550" s="28"/>
      <c r="I550" s="28"/>
      <c r="J550" s="28"/>
      <c r="K550" s="27"/>
      <c r="L550" s="27" t="s">
        <v>404</v>
      </c>
      <c r="M550" s="27" t="s">
        <v>405</v>
      </c>
      <c r="N550" s="27"/>
      <c r="O550" s="27" t="s">
        <v>81</v>
      </c>
      <c r="P550" s="57" t="n">
        <v>39305</v>
      </c>
      <c r="Q550" s="28"/>
      <c r="R550" s="31" t="n">
        <f aca="false">YEAR(P550)</f>
        <v>2007</v>
      </c>
      <c r="S550" s="31" t="n">
        <f aca="false">MONTH(P550)</f>
        <v>8</v>
      </c>
      <c r="T550" s="31" t="n">
        <f aca="false">DAY(P550)</f>
        <v>11</v>
      </c>
      <c r="U550" s="27" t="s">
        <v>82</v>
      </c>
      <c r="V550" s="27" t="n">
        <v>3</v>
      </c>
      <c r="W550" s="27" t="s">
        <v>83</v>
      </c>
      <c r="X550" s="27" t="s">
        <v>456</v>
      </c>
      <c r="Y550" s="28"/>
      <c r="Z550" s="27" t="s">
        <v>1854</v>
      </c>
      <c r="AA550" s="27" t="s">
        <v>1855</v>
      </c>
      <c r="AB550" s="28"/>
      <c r="AC550" s="27"/>
      <c r="AD550" s="27"/>
      <c r="AE550" s="27" t="s">
        <v>1330</v>
      </c>
      <c r="AF550" s="28"/>
      <c r="AG550" s="28"/>
      <c r="AH550" s="28"/>
      <c r="AI550" s="28"/>
      <c r="AJ550" s="28" t="n">
        <v>1</v>
      </c>
      <c r="AK550" s="27" t="s">
        <v>447</v>
      </c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</row>
    <row r="551" customFormat="false" ht="13.8" hidden="false" customHeight="false" outlineLevel="0" collapsed="false">
      <c r="A551" s="27" t="n">
        <v>20075264</v>
      </c>
      <c r="B551" s="27"/>
      <c r="C551" s="27" t="n">
        <v>0</v>
      </c>
      <c r="D551" s="28"/>
      <c r="E551" s="28"/>
      <c r="F551" s="28"/>
      <c r="G551" s="28"/>
      <c r="H551" s="28"/>
      <c r="I551" s="28"/>
      <c r="J551" s="28"/>
      <c r="K551" s="27"/>
      <c r="L551" s="27" t="s">
        <v>404</v>
      </c>
      <c r="M551" s="27" t="s">
        <v>405</v>
      </c>
      <c r="N551" s="27"/>
      <c r="O551" s="27" t="s">
        <v>81</v>
      </c>
      <c r="P551" s="57" t="n">
        <v>39219</v>
      </c>
      <c r="Q551" s="28"/>
      <c r="R551" s="31" t="n">
        <f aca="false">YEAR(P551)</f>
        <v>2007</v>
      </c>
      <c r="S551" s="31" t="n">
        <f aca="false">MONTH(P551)</f>
        <v>5</v>
      </c>
      <c r="T551" s="31" t="n">
        <f aca="false">DAY(P551)</f>
        <v>17</v>
      </c>
      <c r="U551" s="27" t="s">
        <v>236</v>
      </c>
      <c r="V551" s="27" t="n">
        <v>4</v>
      </c>
      <c r="W551" s="27" t="s">
        <v>83</v>
      </c>
      <c r="X551" s="27" t="s">
        <v>456</v>
      </c>
      <c r="Y551" s="28"/>
      <c r="Z551" s="27" t="s">
        <v>1856</v>
      </c>
      <c r="AA551" s="27" t="s">
        <v>1857</v>
      </c>
      <c r="AB551" s="28"/>
      <c r="AC551" s="27" t="n">
        <v>98</v>
      </c>
      <c r="AD551" s="27" t="n">
        <v>1450</v>
      </c>
      <c r="AE551" s="27" t="s">
        <v>1350</v>
      </c>
      <c r="AF551" s="28"/>
      <c r="AG551" s="28"/>
      <c r="AH551" s="28"/>
      <c r="AI551" s="28"/>
      <c r="AJ551" s="28" t="n">
        <v>1</v>
      </c>
      <c r="AK551" s="27" t="s">
        <v>447</v>
      </c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</row>
    <row r="552" customFormat="false" ht="13.8" hidden="false" customHeight="false" outlineLevel="0" collapsed="false">
      <c r="A552" s="27" t="n">
        <v>20075266</v>
      </c>
      <c r="B552" s="27"/>
      <c r="C552" s="27" t="n">
        <v>0</v>
      </c>
      <c r="D552" s="28"/>
      <c r="E552" s="28"/>
      <c r="F552" s="28"/>
      <c r="G552" s="28"/>
      <c r="H552" s="28"/>
      <c r="I552" s="28"/>
      <c r="J552" s="28"/>
      <c r="K552" s="27"/>
      <c r="L552" s="27" t="s">
        <v>404</v>
      </c>
      <c r="M552" s="27" t="s">
        <v>405</v>
      </c>
      <c r="N552" s="27"/>
      <c r="O552" s="27" t="s">
        <v>81</v>
      </c>
      <c r="P552" s="57" t="n">
        <v>39246</v>
      </c>
      <c r="Q552" s="28"/>
      <c r="R552" s="31" t="n">
        <f aca="false">YEAR(P552)</f>
        <v>2007</v>
      </c>
      <c r="S552" s="31" t="n">
        <f aca="false">MONTH(P552)</f>
        <v>6</v>
      </c>
      <c r="T552" s="31" t="n">
        <f aca="false">DAY(P552)</f>
        <v>13</v>
      </c>
      <c r="U552" s="27" t="s">
        <v>236</v>
      </c>
      <c r="V552" s="27" t="n">
        <v>2</v>
      </c>
      <c r="W552" s="27" t="s">
        <v>83</v>
      </c>
      <c r="X552" s="27" t="s">
        <v>560</v>
      </c>
      <c r="Y552" s="28"/>
      <c r="Z552" s="27" t="s">
        <v>1858</v>
      </c>
      <c r="AA552" s="27" t="s">
        <v>1859</v>
      </c>
      <c r="AB552" s="28"/>
      <c r="AC552" s="27" t="n">
        <v>57</v>
      </c>
      <c r="AD552" s="27" t="n">
        <v>1377</v>
      </c>
      <c r="AE552" s="27" t="s">
        <v>1330</v>
      </c>
      <c r="AF552" s="28"/>
      <c r="AG552" s="28"/>
      <c r="AH552" s="28"/>
      <c r="AI552" s="28"/>
      <c r="AJ552" s="28" t="n">
        <v>1</v>
      </c>
      <c r="AK552" s="27" t="s">
        <v>447</v>
      </c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</row>
    <row r="553" customFormat="false" ht="13.8" hidden="false" customHeight="false" outlineLevel="0" collapsed="false">
      <c r="A553" s="27" t="n">
        <v>20075267</v>
      </c>
      <c r="B553" s="27"/>
      <c r="C553" s="27" t="n">
        <v>0</v>
      </c>
      <c r="D553" s="28"/>
      <c r="E553" s="28"/>
      <c r="F553" s="28"/>
      <c r="G553" s="28"/>
      <c r="H553" s="28"/>
      <c r="I553" s="28"/>
      <c r="J553" s="28"/>
      <c r="K553" s="27"/>
      <c r="L553" s="27" t="s">
        <v>404</v>
      </c>
      <c r="M553" s="27" t="s">
        <v>405</v>
      </c>
      <c r="N553" s="27"/>
      <c r="O553" s="27" t="s">
        <v>81</v>
      </c>
      <c r="P553" s="57" t="n">
        <v>39231</v>
      </c>
      <c r="Q553" s="28"/>
      <c r="R553" s="31" t="n">
        <f aca="false">YEAR(P553)</f>
        <v>2007</v>
      </c>
      <c r="S553" s="31" t="n">
        <f aca="false">MONTH(P553)</f>
        <v>5</v>
      </c>
      <c r="T553" s="31" t="n">
        <f aca="false">DAY(P553)</f>
        <v>29</v>
      </c>
      <c r="U553" s="27" t="s">
        <v>236</v>
      </c>
      <c r="V553" s="27" t="n">
        <v>2</v>
      </c>
      <c r="W553" s="27" t="s">
        <v>83</v>
      </c>
      <c r="X553" s="27" t="s">
        <v>1739</v>
      </c>
      <c r="Y553" s="28"/>
      <c r="Z553" s="27" t="s">
        <v>1860</v>
      </c>
      <c r="AA553" s="27" t="s">
        <v>1860</v>
      </c>
      <c r="AB553" s="28"/>
      <c r="AC553" s="27" t="n">
        <v>76</v>
      </c>
      <c r="AD553" s="27"/>
      <c r="AE553" s="27" t="s">
        <v>1350</v>
      </c>
      <c r="AF553" s="28"/>
      <c r="AG553" s="28"/>
      <c r="AH553" s="28"/>
      <c r="AI553" s="28"/>
      <c r="AJ553" s="28" t="n">
        <v>1</v>
      </c>
      <c r="AK553" s="27" t="s">
        <v>447</v>
      </c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</row>
    <row r="554" customFormat="false" ht="13.8" hidden="false" customHeight="false" outlineLevel="0" collapsed="false">
      <c r="A554" s="27" t="n">
        <v>20075268</v>
      </c>
      <c r="B554" s="27"/>
      <c r="C554" s="27" t="n">
        <v>0</v>
      </c>
      <c r="D554" s="28"/>
      <c r="E554" s="28"/>
      <c r="F554" s="28"/>
      <c r="G554" s="28"/>
      <c r="H554" s="28"/>
      <c r="I554" s="28"/>
      <c r="J554" s="28"/>
      <c r="K554" s="27"/>
      <c r="L554" s="27" t="s">
        <v>404</v>
      </c>
      <c r="M554" s="27" t="s">
        <v>405</v>
      </c>
      <c r="N554" s="27"/>
      <c r="O554" s="27" t="s">
        <v>81</v>
      </c>
      <c r="P554" s="57" t="n">
        <v>39253</v>
      </c>
      <c r="Q554" s="28"/>
      <c r="R554" s="31" t="n">
        <f aca="false">YEAR(P554)</f>
        <v>2007</v>
      </c>
      <c r="S554" s="31" t="n">
        <f aca="false">MONTH(P554)</f>
        <v>6</v>
      </c>
      <c r="T554" s="31" t="n">
        <f aca="false">DAY(P554)</f>
        <v>20</v>
      </c>
      <c r="U554" s="27" t="s">
        <v>82</v>
      </c>
      <c r="V554" s="27"/>
      <c r="W554" s="27" t="s">
        <v>83</v>
      </c>
      <c r="X554" s="27" t="s">
        <v>456</v>
      </c>
      <c r="Y554" s="28"/>
      <c r="Z554" s="27" t="s">
        <v>1861</v>
      </c>
      <c r="AA554" s="27" t="s">
        <v>1862</v>
      </c>
      <c r="AB554" s="28"/>
      <c r="AC554" s="27" t="s">
        <v>1863</v>
      </c>
      <c r="AD554" s="27"/>
      <c r="AE554" s="27" t="s">
        <v>1330</v>
      </c>
      <c r="AF554" s="28"/>
      <c r="AG554" s="28"/>
      <c r="AH554" s="28"/>
      <c r="AI554" s="28"/>
      <c r="AJ554" s="28" t="n">
        <v>1</v>
      </c>
      <c r="AK554" s="27" t="s">
        <v>447</v>
      </c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</row>
    <row r="555" customFormat="false" ht="13.8" hidden="false" customHeight="false" outlineLevel="0" collapsed="false">
      <c r="A555" s="27" t="n">
        <v>20075269</v>
      </c>
      <c r="B555" s="27"/>
      <c r="C555" s="27" t="n">
        <v>0</v>
      </c>
      <c r="D555" s="28"/>
      <c r="E555" s="28"/>
      <c r="F555" s="28"/>
      <c r="G555" s="28"/>
      <c r="H555" s="28"/>
      <c r="I555" s="28"/>
      <c r="J555" s="28"/>
      <c r="K555" s="27"/>
      <c r="L555" s="27" t="s">
        <v>404</v>
      </c>
      <c r="M555" s="27" t="s">
        <v>405</v>
      </c>
      <c r="N555" s="27"/>
      <c r="O555" s="27" t="s">
        <v>81</v>
      </c>
      <c r="P555" s="57" t="n">
        <v>39255</v>
      </c>
      <c r="Q555" s="28"/>
      <c r="R555" s="31" t="n">
        <f aca="false">YEAR(P555)</f>
        <v>2007</v>
      </c>
      <c r="S555" s="31" t="n">
        <f aca="false">MONTH(P555)</f>
        <v>6</v>
      </c>
      <c r="T555" s="31" t="n">
        <f aca="false">DAY(P555)</f>
        <v>22</v>
      </c>
      <c r="U555" s="27" t="s">
        <v>236</v>
      </c>
      <c r="V555" s="27"/>
      <c r="W555" s="27" t="s">
        <v>83</v>
      </c>
      <c r="X555" s="27" t="s">
        <v>456</v>
      </c>
      <c r="Y555" s="28"/>
      <c r="Z555" s="27" t="s">
        <v>1864</v>
      </c>
      <c r="AA555" s="27" t="s">
        <v>1864</v>
      </c>
      <c r="AB555" s="28"/>
      <c r="AC555" s="27" t="n">
        <v>199</v>
      </c>
      <c r="AD555" s="27" t="n">
        <v>1750</v>
      </c>
      <c r="AE555" s="27" t="s">
        <v>1350</v>
      </c>
      <c r="AF555" s="28"/>
      <c r="AG555" s="28"/>
      <c r="AH555" s="28"/>
      <c r="AI555" s="28"/>
      <c r="AJ555" s="28" t="n">
        <v>1</v>
      </c>
      <c r="AK555" s="27" t="s">
        <v>447</v>
      </c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</row>
    <row r="556" customFormat="false" ht="13.8" hidden="false" customHeight="false" outlineLevel="0" collapsed="false">
      <c r="A556" s="27" t="n">
        <v>20075270</v>
      </c>
      <c r="B556" s="27"/>
      <c r="C556" s="27" t="n">
        <v>0</v>
      </c>
      <c r="D556" s="28"/>
      <c r="E556" s="28"/>
      <c r="F556" s="28"/>
      <c r="G556" s="28"/>
      <c r="H556" s="28"/>
      <c r="I556" s="28"/>
      <c r="J556" s="28"/>
      <c r="K556" s="27"/>
      <c r="L556" s="27" t="s">
        <v>404</v>
      </c>
      <c r="M556" s="27" t="s">
        <v>405</v>
      </c>
      <c r="N556" s="27"/>
      <c r="O556" s="27" t="s">
        <v>81</v>
      </c>
      <c r="P556" s="57" t="n">
        <v>39266</v>
      </c>
      <c r="Q556" s="28"/>
      <c r="R556" s="31" t="n">
        <f aca="false">YEAR(P556)</f>
        <v>2007</v>
      </c>
      <c r="S556" s="31" t="n">
        <f aca="false">MONTH(P556)</f>
        <v>7</v>
      </c>
      <c r="T556" s="31" t="n">
        <f aca="false">DAY(P556)</f>
        <v>3</v>
      </c>
      <c r="U556" s="27"/>
      <c r="V556" s="27" t="n">
        <v>2</v>
      </c>
      <c r="W556" s="27" t="s">
        <v>83</v>
      </c>
      <c r="X556" s="27" t="s">
        <v>482</v>
      </c>
      <c r="Y556" s="28"/>
      <c r="Z556" s="27" t="s">
        <v>1865</v>
      </c>
      <c r="AA556" s="27" t="s">
        <v>1866</v>
      </c>
      <c r="AB556" s="28"/>
      <c r="AC556" s="27"/>
      <c r="AD556" s="27"/>
      <c r="AE556" s="27" t="s">
        <v>1330</v>
      </c>
      <c r="AF556" s="28"/>
      <c r="AG556" s="28"/>
      <c r="AH556" s="28"/>
      <c r="AI556" s="28"/>
      <c r="AJ556" s="28" t="n">
        <v>1</v>
      </c>
      <c r="AK556" s="27" t="s">
        <v>447</v>
      </c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</row>
    <row r="557" customFormat="false" ht="13.8" hidden="false" customHeight="false" outlineLevel="0" collapsed="false">
      <c r="A557" s="27" t="n">
        <v>20075271</v>
      </c>
      <c r="B557" s="27"/>
      <c r="C557" s="27" t="n">
        <v>0</v>
      </c>
      <c r="D557" s="28"/>
      <c r="E557" s="28"/>
      <c r="F557" s="28"/>
      <c r="G557" s="28"/>
      <c r="H557" s="28"/>
      <c r="I557" s="28"/>
      <c r="J557" s="28"/>
      <c r="K557" s="27"/>
      <c r="L557" s="27" t="s">
        <v>404</v>
      </c>
      <c r="M557" s="27" t="s">
        <v>405</v>
      </c>
      <c r="N557" s="27"/>
      <c r="O557" s="27" t="s">
        <v>81</v>
      </c>
      <c r="P557" s="57" t="n">
        <v>39270</v>
      </c>
      <c r="Q557" s="28"/>
      <c r="R557" s="31" t="n">
        <f aca="false">YEAR(P557)</f>
        <v>2007</v>
      </c>
      <c r="S557" s="31" t="n">
        <f aca="false">MONTH(P557)</f>
        <v>7</v>
      </c>
      <c r="T557" s="31" t="n">
        <f aca="false">DAY(P557)</f>
        <v>7</v>
      </c>
      <c r="U557" s="27" t="s">
        <v>82</v>
      </c>
      <c r="V557" s="27" t="n">
        <v>12</v>
      </c>
      <c r="W557" s="27" t="s">
        <v>83</v>
      </c>
      <c r="X557" s="27" t="s">
        <v>422</v>
      </c>
      <c r="Y557" s="28"/>
      <c r="Z557" s="27" t="s">
        <v>1867</v>
      </c>
      <c r="AA557" s="27" t="s">
        <v>1868</v>
      </c>
      <c r="AB557" s="28"/>
      <c r="AC557" s="27"/>
      <c r="AD557" s="27" t="n">
        <v>1448</v>
      </c>
      <c r="AE557" s="27" t="s">
        <v>1350</v>
      </c>
      <c r="AF557" s="28"/>
      <c r="AG557" s="28"/>
      <c r="AH557" s="28"/>
      <c r="AI557" s="28"/>
      <c r="AJ557" s="28" t="n">
        <v>1</v>
      </c>
      <c r="AK557" s="27" t="s">
        <v>447</v>
      </c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</row>
    <row r="558" customFormat="false" ht="13.8" hidden="false" customHeight="false" outlineLevel="0" collapsed="false">
      <c r="A558" s="27" t="n">
        <v>20075311</v>
      </c>
      <c r="B558" s="27"/>
      <c r="C558" s="27" t="n">
        <v>0</v>
      </c>
      <c r="D558" s="28"/>
      <c r="E558" s="28"/>
      <c r="F558" s="28"/>
      <c r="G558" s="28"/>
      <c r="H558" s="28"/>
      <c r="I558" s="28"/>
      <c r="J558" s="28"/>
      <c r="K558" s="27"/>
      <c r="L558" s="27" t="s">
        <v>404</v>
      </c>
      <c r="M558" s="27" t="s">
        <v>405</v>
      </c>
      <c r="N558" s="27"/>
      <c r="O558" s="27" t="s">
        <v>81</v>
      </c>
      <c r="P558" s="57" t="n">
        <v>39272</v>
      </c>
      <c r="Q558" s="28"/>
      <c r="R558" s="31" t="n">
        <f aca="false">YEAR(P558)</f>
        <v>2007</v>
      </c>
      <c r="S558" s="31" t="n">
        <f aca="false">MONTH(P558)</f>
        <v>7</v>
      </c>
      <c r="T558" s="31" t="n">
        <f aca="false">DAY(P558)</f>
        <v>9</v>
      </c>
      <c r="U558" s="27" t="s">
        <v>236</v>
      </c>
      <c r="V558" s="27" t="n">
        <v>0</v>
      </c>
      <c r="W558" s="27" t="s">
        <v>83</v>
      </c>
      <c r="X558" s="27" t="s">
        <v>1135</v>
      </c>
      <c r="Y558" s="28"/>
      <c r="Z558" s="27" t="s">
        <v>1869</v>
      </c>
      <c r="AA558" s="27" t="s">
        <v>1870</v>
      </c>
      <c r="AB558" s="28"/>
      <c r="AC558" s="27"/>
      <c r="AD558" s="27"/>
      <c r="AE558" s="27" t="s">
        <v>1330</v>
      </c>
      <c r="AF558" s="28"/>
      <c r="AG558" s="28"/>
      <c r="AH558" s="28"/>
      <c r="AI558" s="28"/>
      <c r="AJ558" s="28" t="n">
        <v>1</v>
      </c>
      <c r="AK558" s="27" t="s">
        <v>447</v>
      </c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</row>
    <row r="559" customFormat="false" ht="13.8" hidden="false" customHeight="false" outlineLevel="0" collapsed="false">
      <c r="A559" s="27" t="n">
        <v>20075328</v>
      </c>
      <c r="B559" s="27"/>
      <c r="C559" s="27" t="n">
        <v>0</v>
      </c>
      <c r="D559" s="28"/>
      <c r="E559" s="28"/>
      <c r="F559" s="28"/>
      <c r="G559" s="28"/>
      <c r="H559" s="28"/>
      <c r="I559" s="28"/>
      <c r="J559" s="28"/>
      <c r="K559" s="27"/>
      <c r="L559" s="27" t="s">
        <v>404</v>
      </c>
      <c r="M559" s="27" t="s">
        <v>405</v>
      </c>
      <c r="N559" s="27"/>
      <c r="O559" s="27" t="s">
        <v>81</v>
      </c>
      <c r="P559" s="57" t="n">
        <v>39325</v>
      </c>
      <c r="Q559" s="28"/>
      <c r="R559" s="31" t="n">
        <f aca="false">YEAR(P559)</f>
        <v>2007</v>
      </c>
      <c r="S559" s="31" t="n">
        <f aca="false">MONTH(P559)</f>
        <v>8</v>
      </c>
      <c r="T559" s="31" t="n">
        <f aca="false">DAY(P559)</f>
        <v>31</v>
      </c>
      <c r="U559" s="27" t="s">
        <v>236</v>
      </c>
      <c r="V559" s="27" t="n">
        <v>0</v>
      </c>
      <c r="W559" s="27" t="s">
        <v>83</v>
      </c>
      <c r="X559" s="27" t="s">
        <v>1127</v>
      </c>
      <c r="Y559" s="28"/>
      <c r="Z559" s="27" t="s">
        <v>1871</v>
      </c>
      <c r="AA559" s="27" t="s">
        <v>1872</v>
      </c>
      <c r="AB559" s="28"/>
      <c r="AC559" s="27" t="s">
        <v>1873</v>
      </c>
      <c r="AD559" s="27"/>
      <c r="AE559" s="27" t="s">
        <v>1330</v>
      </c>
      <c r="AF559" s="28"/>
      <c r="AG559" s="28"/>
      <c r="AH559" s="28"/>
      <c r="AI559" s="28"/>
      <c r="AJ559" s="28" t="n">
        <v>1</v>
      </c>
      <c r="AK559" s="27" t="s">
        <v>447</v>
      </c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</row>
    <row r="560" customFormat="false" ht="13.8" hidden="false" customHeight="false" outlineLevel="0" collapsed="false">
      <c r="A560" s="27" t="n">
        <v>20075330</v>
      </c>
      <c r="B560" s="27"/>
      <c r="C560" s="27" t="n">
        <v>0</v>
      </c>
      <c r="D560" s="28"/>
      <c r="E560" s="28"/>
      <c r="F560" s="28"/>
      <c r="G560" s="28"/>
      <c r="H560" s="28"/>
      <c r="I560" s="28"/>
      <c r="J560" s="28"/>
      <c r="K560" s="27"/>
      <c r="L560" s="27" t="s">
        <v>404</v>
      </c>
      <c r="M560" s="27" t="s">
        <v>405</v>
      </c>
      <c r="N560" s="27"/>
      <c r="O560" s="27" t="s">
        <v>81</v>
      </c>
      <c r="P560" s="57" t="n">
        <v>38915</v>
      </c>
      <c r="Q560" s="28"/>
      <c r="R560" s="31" t="n">
        <f aca="false">YEAR(P560)</f>
        <v>2006</v>
      </c>
      <c r="S560" s="31" t="n">
        <f aca="false">MONTH(P560)</f>
        <v>7</v>
      </c>
      <c r="T560" s="31" t="n">
        <f aca="false">DAY(P560)</f>
        <v>17</v>
      </c>
      <c r="U560" s="27" t="s">
        <v>236</v>
      </c>
      <c r="V560" s="27"/>
      <c r="W560" s="27" t="s">
        <v>83</v>
      </c>
      <c r="X560" s="27" t="s">
        <v>482</v>
      </c>
      <c r="Y560" s="28"/>
      <c r="Z560" s="27" t="s">
        <v>1874</v>
      </c>
      <c r="AA560" s="27" t="s">
        <v>1875</v>
      </c>
      <c r="AB560" s="28"/>
      <c r="AC560" s="27"/>
      <c r="AD560" s="27"/>
      <c r="AE560" s="27" t="s">
        <v>1330</v>
      </c>
      <c r="AF560" s="28"/>
      <c r="AG560" s="28"/>
      <c r="AH560" s="28"/>
      <c r="AI560" s="28"/>
      <c r="AJ560" s="28" t="n">
        <v>1</v>
      </c>
      <c r="AK560" s="27" t="s">
        <v>447</v>
      </c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</row>
    <row r="561" customFormat="false" ht="13.8" hidden="false" customHeight="false" outlineLevel="0" collapsed="false">
      <c r="A561" s="27" t="n">
        <v>20075372</v>
      </c>
      <c r="B561" s="27"/>
      <c r="C561" s="27" t="n">
        <v>0</v>
      </c>
      <c r="D561" s="28"/>
      <c r="E561" s="28"/>
      <c r="F561" s="28"/>
      <c r="G561" s="28"/>
      <c r="H561" s="28"/>
      <c r="I561" s="28"/>
      <c r="J561" s="28"/>
      <c r="K561" s="27"/>
      <c r="L561" s="27" t="s">
        <v>404</v>
      </c>
      <c r="M561" s="27" t="s">
        <v>405</v>
      </c>
      <c r="N561" s="27"/>
      <c r="O561" s="27" t="s">
        <v>81</v>
      </c>
      <c r="P561" s="57" t="n">
        <v>39326</v>
      </c>
      <c r="Q561" s="28"/>
      <c r="R561" s="31" t="n">
        <f aca="false">YEAR(P561)</f>
        <v>2007</v>
      </c>
      <c r="S561" s="31" t="n">
        <f aca="false">MONTH(P561)</f>
        <v>9</v>
      </c>
      <c r="T561" s="31" t="n">
        <f aca="false">DAY(P561)</f>
        <v>1</v>
      </c>
      <c r="U561" s="27" t="s">
        <v>82</v>
      </c>
      <c r="V561" s="27" t="n">
        <v>0</v>
      </c>
      <c r="W561" s="27" t="s">
        <v>83</v>
      </c>
      <c r="X561" s="27" t="s">
        <v>659</v>
      </c>
      <c r="Y561" s="28"/>
      <c r="Z561" s="27" t="s">
        <v>1876</v>
      </c>
      <c r="AA561" s="27" t="s">
        <v>1876</v>
      </c>
      <c r="AB561" s="28"/>
      <c r="AC561" s="27" t="s">
        <v>1877</v>
      </c>
      <c r="AD561" s="27" t="n">
        <v>884</v>
      </c>
      <c r="AE561" s="27" t="s">
        <v>1344</v>
      </c>
      <c r="AF561" s="28"/>
      <c r="AG561" s="28"/>
      <c r="AH561" s="28"/>
      <c r="AI561" s="28"/>
      <c r="AJ561" s="28" t="n">
        <v>1</v>
      </c>
      <c r="AK561" s="27" t="s">
        <v>447</v>
      </c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</row>
    <row r="562" customFormat="false" ht="13.8" hidden="false" customHeight="false" outlineLevel="0" collapsed="false">
      <c r="A562" s="27" t="n">
        <v>20075374</v>
      </c>
      <c r="B562" s="27"/>
      <c r="C562" s="27" t="n">
        <v>0</v>
      </c>
      <c r="D562" s="28"/>
      <c r="E562" s="28"/>
      <c r="F562" s="28"/>
      <c r="G562" s="28"/>
      <c r="H562" s="28"/>
      <c r="I562" s="28"/>
      <c r="J562" s="28"/>
      <c r="K562" s="27"/>
      <c r="L562" s="27" t="s">
        <v>404</v>
      </c>
      <c r="M562" s="27" t="s">
        <v>405</v>
      </c>
      <c r="N562" s="27"/>
      <c r="O562" s="27" t="s">
        <v>81</v>
      </c>
      <c r="P562" s="57" t="n">
        <v>39324</v>
      </c>
      <c r="Q562" s="28"/>
      <c r="R562" s="31" t="n">
        <f aca="false">YEAR(P562)</f>
        <v>2007</v>
      </c>
      <c r="S562" s="31" t="n">
        <f aca="false">MONTH(P562)</f>
        <v>8</v>
      </c>
      <c r="T562" s="31" t="n">
        <f aca="false">DAY(P562)</f>
        <v>30</v>
      </c>
      <c r="U562" s="27" t="s">
        <v>236</v>
      </c>
      <c r="V562" s="27" t="n">
        <v>1</v>
      </c>
      <c r="W562" s="27" t="s">
        <v>83</v>
      </c>
      <c r="X562" s="27" t="s">
        <v>1135</v>
      </c>
      <c r="Y562" s="28"/>
      <c r="Z562" s="27" t="s">
        <v>1878</v>
      </c>
      <c r="AA562" s="27" t="s">
        <v>1879</v>
      </c>
      <c r="AB562" s="28"/>
      <c r="AC562" s="27" t="n">
        <v>57</v>
      </c>
      <c r="AD562" s="27" t="n">
        <v>444</v>
      </c>
      <c r="AE562" s="27" t="s">
        <v>1344</v>
      </c>
      <c r="AF562" s="28"/>
      <c r="AG562" s="28"/>
      <c r="AH562" s="28"/>
      <c r="AI562" s="28"/>
      <c r="AJ562" s="28" t="n">
        <v>1</v>
      </c>
      <c r="AK562" s="27" t="s">
        <v>447</v>
      </c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</row>
    <row r="563" customFormat="false" ht="13.8" hidden="false" customHeight="false" outlineLevel="0" collapsed="false">
      <c r="A563" s="27" t="n">
        <v>20075376</v>
      </c>
      <c r="B563" s="27"/>
      <c r="C563" s="27" t="n">
        <v>0</v>
      </c>
      <c r="D563" s="28"/>
      <c r="E563" s="28"/>
      <c r="F563" s="28"/>
      <c r="G563" s="28"/>
      <c r="H563" s="28"/>
      <c r="I563" s="28"/>
      <c r="J563" s="28"/>
      <c r="K563" s="27"/>
      <c r="L563" s="27" t="s">
        <v>404</v>
      </c>
      <c r="M563" s="27" t="s">
        <v>405</v>
      </c>
      <c r="N563" s="27"/>
      <c r="O563" s="27" t="s">
        <v>81</v>
      </c>
      <c r="P563" s="57" t="n">
        <v>39343</v>
      </c>
      <c r="Q563" s="28"/>
      <c r="R563" s="31" t="n">
        <f aca="false">YEAR(P563)</f>
        <v>2007</v>
      </c>
      <c r="S563" s="31" t="n">
        <f aca="false">MONTH(P563)</f>
        <v>9</v>
      </c>
      <c r="T563" s="31" t="n">
        <f aca="false">DAY(P563)</f>
        <v>18</v>
      </c>
      <c r="U563" s="27" t="s">
        <v>236</v>
      </c>
      <c r="V563" s="27" t="n">
        <v>0</v>
      </c>
      <c r="W563" s="27" t="s">
        <v>83</v>
      </c>
      <c r="X563" s="27" t="s">
        <v>155</v>
      </c>
      <c r="Y563" s="28"/>
      <c r="Z563" s="27" t="s">
        <v>1481</v>
      </c>
      <c r="AA563" s="27" t="s">
        <v>1880</v>
      </c>
      <c r="AB563" s="28"/>
      <c r="AC563" s="27" t="s">
        <v>1881</v>
      </c>
      <c r="AD563" s="27"/>
      <c r="AE563" s="27" t="s">
        <v>1344</v>
      </c>
      <c r="AF563" s="28"/>
      <c r="AG563" s="28"/>
      <c r="AH563" s="28"/>
      <c r="AI563" s="28"/>
      <c r="AJ563" s="28" t="n">
        <v>1</v>
      </c>
      <c r="AK563" s="27" t="s">
        <v>447</v>
      </c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</row>
    <row r="564" customFormat="false" ht="13.8" hidden="false" customHeight="false" outlineLevel="0" collapsed="false">
      <c r="A564" s="27" t="n">
        <v>20075378</v>
      </c>
      <c r="B564" s="27"/>
      <c r="C564" s="27" t="n">
        <v>0</v>
      </c>
      <c r="D564" s="28"/>
      <c r="E564" s="28"/>
      <c r="F564" s="28"/>
      <c r="G564" s="28"/>
      <c r="H564" s="28"/>
      <c r="I564" s="28"/>
      <c r="J564" s="28"/>
      <c r="K564" s="27"/>
      <c r="L564" s="27" t="s">
        <v>404</v>
      </c>
      <c r="M564" s="27" t="s">
        <v>405</v>
      </c>
      <c r="N564" s="27"/>
      <c r="O564" s="27" t="s">
        <v>81</v>
      </c>
      <c r="P564" s="57" t="n">
        <v>39347</v>
      </c>
      <c r="Q564" s="28"/>
      <c r="R564" s="31" t="n">
        <f aca="false">YEAR(P564)</f>
        <v>2007</v>
      </c>
      <c r="S564" s="31" t="n">
        <f aca="false">MONTH(P564)</f>
        <v>9</v>
      </c>
      <c r="T564" s="31" t="n">
        <f aca="false">DAY(P564)</f>
        <v>22</v>
      </c>
      <c r="U564" s="27" t="s">
        <v>236</v>
      </c>
      <c r="V564" s="27"/>
      <c r="W564" s="27" t="s">
        <v>83</v>
      </c>
      <c r="X564" s="27" t="s">
        <v>560</v>
      </c>
      <c r="Y564" s="28"/>
      <c r="Z564" s="27" t="s">
        <v>1882</v>
      </c>
      <c r="AA564" s="27" t="s">
        <v>1883</v>
      </c>
      <c r="AB564" s="28"/>
      <c r="AC564" s="27" t="n">
        <v>228</v>
      </c>
      <c r="AD564" s="27" t="n">
        <v>1750</v>
      </c>
      <c r="AE564" s="27" t="s">
        <v>1350</v>
      </c>
      <c r="AF564" s="28"/>
      <c r="AG564" s="28"/>
      <c r="AH564" s="28"/>
      <c r="AI564" s="28"/>
      <c r="AJ564" s="28" t="n">
        <v>1</v>
      </c>
      <c r="AK564" s="27" t="s">
        <v>447</v>
      </c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</row>
    <row r="565" customFormat="false" ht="13.8" hidden="false" customHeight="false" outlineLevel="0" collapsed="false">
      <c r="A565" s="27" t="n">
        <v>20075380</v>
      </c>
      <c r="B565" s="27"/>
      <c r="C565" s="27" t="n">
        <v>0</v>
      </c>
      <c r="D565" s="28"/>
      <c r="E565" s="28"/>
      <c r="F565" s="28"/>
      <c r="G565" s="28"/>
      <c r="H565" s="28"/>
      <c r="I565" s="28"/>
      <c r="J565" s="28"/>
      <c r="K565" s="27"/>
      <c r="L565" s="27" t="s">
        <v>404</v>
      </c>
      <c r="M565" s="27" t="s">
        <v>405</v>
      </c>
      <c r="N565" s="27"/>
      <c r="O565" s="27" t="s">
        <v>81</v>
      </c>
      <c r="P565" s="57" t="n">
        <v>39359</v>
      </c>
      <c r="Q565" s="28"/>
      <c r="R565" s="31" t="n">
        <f aca="false">YEAR(P565)</f>
        <v>2007</v>
      </c>
      <c r="S565" s="31" t="n">
        <f aca="false">MONTH(P565)</f>
        <v>10</v>
      </c>
      <c r="T565" s="31" t="n">
        <f aca="false">DAY(P565)</f>
        <v>4</v>
      </c>
      <c r="U565" s="27" t="s">
        <v>236</v>
      </c>
      <c r="V565" s="27" t="n">
        <v>11</v>
      </c>
      <c r="W565" s="27" t="s">
        <v>83</v>
      </c>
      <c r="X565" s="27" t="s">
        <v>659</v>
      </c>
      <c r="Y565" s="28"/>
      <c r="Z565" s="27" t="s">
        <v>1884</v>
      </c>
      <c r="AA565" s="27" t="s">
        <v>1885</v>
      </c>
      <c r="AB565" s="28"/>
      <c r="AC565" s="27" t="n">
        <v>233</v>
      </c>
      <c r="AD565" s="27" t="n">
        <v>1752</v>
      </c>
      <c r="AE565" s="27" t="s">
        <v>1350</v>
      </c>
      <c r="AF565" s="28"/>
      <c r="AG565" s="28"/>
      <c r="AH565" s="28"/>
      <c r="AI565" s="28"/>
      <c r="AJ565" s="28" t="n">
        <v>1</v>
      </c>
      <c r="AK565" s="27" t="s">
        <v>447</v>
      </c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</row>
    <row r="566" customFormat="false" ht="13.8" hidden="false" customHeight="false" outlineLevel="0" collapsed="false">
      <c r="A566" s="27" t="n">
        <v>20075382</v>
      </c>
      <c r="B566" s="27"/>
      <c r="C566" s="27" t="n">
        <v>0</v>
      </c>
      <c r="D566" s="28"/>
      <c r="E566" s="28"/>
      <c r="F566" s="28"/>
      <c r="G566" s="28"/>
      <c r="H566" s="28"/>
      <c r="I566" s="28"/>
      <c r="J566" s="28"/>
      <c r="K566" s="27"/>
      <c r="L566" s="27" t="s">
        <v>404</v>
      </c>
      <c r="M566" s="27" t="s">
        <v>405</v>
      </c>
      <c r="N566" s="27"/>
      <c r="O566" s="27" t="s">
        <v>81</v>
      </c>
      <c r="P566" s="57" t="n">
        <v>39363</v>
      </c>
      <c r="Q566" s="28"/>
      <c r="R566" s="31" t="n">
        <f aca="false">YEAR(P566)</f>
        <v>2007</v>
      </c>
      <c r="S566" s="31" t="n">
        <f aca="false">MONTH(P566)</f>
        <v>10</v>
      </c>
      <c r="T566" s="31" t="n">
        <f aca="false">DAY(P566)</f>
        <v>8</v>
      </c>
      <c r="U566" s="27" t="s">
        <v>236</v>
      </c>
      <c r="V566" s="27"/>
      <c r="W566" s="27" t="s">
        <v>83</v>
      </c>
      <c r="X566" s="27" t="s">
        <v>422</v>
      </c>
      <c r="Y566" s="28"/>
      <c r="Z566" s="27" t="s">
        <v>1886</v>
      </c>
      <c r="AA566" s="27" t="s">
        <v>1887</v>
      </c>
      <c r="AB566" s="28"/>
      <c r="AC566" s="27" t="n">
        <v>152</v>
      </c>
      <c r="AD566" s="27" t="n">
        <v>1759</v>
      </c>
      <c r="AE566" s="27" t="s">
        <v>1350</v>
      </c>
      <c r="AF566" s="28"/>
      <c r="AG566" s="28"/>
      <c r="AH566" s="28"/>
      <c r="AI566" s="28"/>
      <c r="AJ566" s="28" t="n">
        <v>1</v>
      </c>
      <c r="AK566" s="27" t="s">
        <v>447</v>
      </c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</row>
    <row r="567" customFormat="false" ht="13.8" hidden="false" customHeight="false" outlineLevel="0" collapsed="false">
      <c r="A567" s="27" t="n">
        <v>20075383</v>
      </c>
      <c r="B567" s="27"/>
      <c r="C567" s="27" t="n">
        <v>0</v>
      </c>
      <c r="D567" s="28"/>
      <c r="E567" s="28"/>
      <c r="F567" s="28"/>
      <c r="G567" s="28"/>
      <c r="H567" s="28"/>
      <c r="I567" s="28"/>
      <c r="J567" s="28"/>
      <c r="K567" s="27"/>
      <c r="L567" s="27" t="s">
        <v>404</v>
      </c>
      <c r="M567" s="27" t="s">
        <v>405</v>
      </c>
      <c r="N567" s="27"/>
      <c r="O567" s="27" t="s">
        <v>81</v>
      </c>
      <c r="P567" s="57" t="n">
        <v>39369</v>
      </c>
      <c r="Q567" s="28"/>
      <c r="R567" s="31" t="n">
        <f aca="false">YEAR(P567)</f>
        <v>2007</v>
      </c>
      <c r="S567" s="31" t="n">
        <f aca="false">MONTH(P567)</f>
        <v>10</v>
      </c>
      <c r="T567" s="31" t="n">
        <f aca="false">DAY(P567)</f>
        <v>14</v>
      </c>
      <c r="U567" s="27" t="s">
        <v>236</v>
      </c>
      <c r="V567" s="27" t="n">
        <v>23</v>
      </c>
      <c r="W567" s="27" t="s">
        <v>83</v>
      </c>
      <c r="X567" s="27" t="s">
        <v>422</v>
      </c>
      <c r="Y567" s="28"/>
      <c r="Z567" s="27" t="s">
        <v>1888</v>
      </c>
      <c r="AA567" s="27" t="s">
        <v>1889</v>
      </c>
      <c r="AB567" s="28"/>
      <c r="AC567" s="27" t="n">
        <v>211</v>
      </c>
      <c r="AD567" s="27" t="n">
        <v>1694</v>
      </c>
      <c r="AE567" s="27" t="s">
        <v>1350</v>
      </c>
      <c r="AF567" s="28"/>
      <c r="AG567" s="28"/>
      <c r="AH567" s="28"/>
      <c r="AI567" s="28"/>
      <c r="AJ567" s="28" t="n">
        <v>1</v>
      </c>
      <c r="AK567" s="27" t="s">
        <v>447</v>
      </c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</row>
    <row r="568" customFormat="false" ht="13.8" hidden="false" customHeight="false" outlineLevel="0" collapsed="false">
      <c r="A568" s="27" t="n">
        <v>20075406</v>
      </c>
      <c r="B568" s="27"/>
      <c r="C568" s="27" t="n">
        <v>0</v>
      </c>
      <c r="D568" s="28"/>
      <c r="E568" s="28"/>
      <c r="F568" s="28"/>
      <c r="G568" s="28"/>
      <c r="H568" s="28"/>
      <c r="I568" s="28"/>
      <c r="J568" s="28"/>
      <c r="K568" s="27"/>
      <c r="L568" s="27" t="s">
        <v>404</v>
      </c>
      <c r="M568" s="27" t="s">
        <v>405</v>
      </c>
      <c r="N568" s="27"/>
      <c r="O568" s="27" t="s">
        <v>81</v>
      </c>
      <c r="P568" s="57" t="n">
        <v>39295</v>
      </c>
      <c r="Q568" s="28"/>
      <c r="R568" s="31" t="n">
        <f aca="false">YEAR(P568)</f>
        <v>2007</v>
      </c>
      <c r="S568" s="31" t="n">
        <f aca="false">MONTH(P568)</f>
        <v>8</v>
      </c>
      <c r="T568" s="31" t="n">
        <f aca="false">DAY(P568)</f>
        <v>1</v>
      </c>
      <c r="U568" s="27" t="s">
        <v>236</v>
      </c>
      <c r="V568" s="27"/>
      <c r="W568" s="27" t="s">
        <v>83</v>
      </c>
      <c r="X568" s="27" t="s">
        <v>1135</v>
      </c>
      <c r="Y568" s="28"/>
      <c r="Z568" s="27" t="s">
        <v>1890</v>
      </c>
      <c r="AA568" s="27" t="s">
        <v>1891</v>
      </c>
      <c r="AB568" s="28"/>
      <c r="AC568" s="27"/>
      <c r="AD568" s="27"/>
      <c r="AE568" s="27" t="s">
        <v>1330</v>
      </c>
      <c r="AF568" s="28"/>
      <c r="AG568" s="28"/>
      <c r="AH568" s="28"/>
      <c r="AI568" s="28"/>
      <c r="AJ568" s="28" t="n">
        <v>1</v>
      </c>
      <c r="AK568" s="27" t="s">
        <v>447</v>
      </c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</row>
    <row r="569" customFormat="false" ht="13.8" hidden="false" customHeight="false" outlineLevel="0" collapsed="false">
      <c r="A569" s="27" t="n">
        <v>20075407</v>
      </c>
      <c r="B569" s="27"/>
      <c r="C569" s="27" t="n">
        <v>0</v>
      </c>
      <c r="D569" s="28"/>
      <c r="E569" s="28"/>
      <c r="F569" s="28"/>
      <c r="G569" s="28"/>
      <c r="H569" s="28"/>
      <c r="I569" s="28"/>
      <c r="J569" s="28"/>
      <c r="K569" s="27"/>
      <c r="L569" s="27" t="s">
        <v>404</v>
      </c>
      <c r="M569" s="27" t="s">
        <v>405</v>
      </c>
      <c r="N569" s="27"/>
      <c r="O569" s="27" t="s">
        <v>81</v>
      </c>
      <c r="P569" s="57" t="n">
        <v>39340</v>
      </c>
      <c r="Q569" s="28"/>
      <c r="R569" s="31" t="n">
        <f aca="false">YEAR(P569)</f>
        <v>2007</v>
      </c>
      <c r="S569" s="31" t="n">
        <f aca="false">MONTH(P569)</f>
        <v>9</v>
      </c>
      <c r="T569" s="31" t="n">
        <f aca="false">DAY(P569)</f>
        <v>15</v>
      </c>
      <c r="U569" s="27" t="s">
        <v>236</v>
      </c>
      <c r="V569" s="27" t="n">
        <v>0</v>
      </c>
      <c r="W569" s="27" t="s">
        <v>83</v>
      </c>
      <c r="X569" s="27" t="s">
        <v>155</v>
      </c>
      <c r="Y569" s="28"/>
      <c r="Z569" s="27" t="s">
        <v>1892</v>
      </c>
      <c r="AA569" s="27" t="s">
        <v>1893</v>
      </c>
      <c r="AB569" s="28"/>
      <c r="AC569" s="27" t="s">
        <v>1894</v>
      </c>
      <c r="AD569" s="27" t="n">
        <v>944</v>
      </c>
      <c r="AE569" s="27" t="s">
        <v>1330</v>
      </c>
      <c r="AF569" s="28"/>
      <c r="AG569" s="28"/>
      <c r="AH569" s="28"/>
      <c r="AI569" s="28"/>
      <c r="AJ569" s="28" t="n">
        <v>1</v>
      </c>
      <c r="AK569" s="27" t="s">
        <v>447</v>
      </c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</row>
    <row r="570" customFormat="false" ht="13.8" hidden="false" customHeight="false" outlineLevel="0" collapsed="false">
      <c r="A570" s="27" t="n">
        <v>20075408</v>
      </c>
      <c r="B570" s="27"/>
      <c r="C570" s="27" t="n">
        <v>0</v>
      </c>
      <c r="D570" s="28"/>
      <c r="E570" s="28"/>
      <c r="F570" s="28"/>
      <c r="G570" s="28"/>
      <c r="H570" s="28"/>
      <c r="I570" s="28"/>
      <c r="J570" s="28"/>
      <c r="K570" s="27"/>
      <c r="L570" s="27" t="s">
        <v>404</v>
      </c>
      <c r="M570" s="27" t="s">
        <v>405</v>
      </c>
      <c r="N570" s="27"/>
      <c r="O570" s="27" t="s">
        <v>81</v>
      </c>
      <c r="P570" s="57" t="n">
        <v>39328</v>
      </c>
      <c r="Q570" s="28"/>
      <c r="R570" s="31" t="n">
        <f aca="false">YEAR(P570)</f>
        <v>2007</v>
      </c>
      <c r="S570" s="31" t="n">
        <f aca="false">MONTH(P570)</f>
        <v>9</v>
      </c>
      <c r="T570" s="31" t="n">
        <f aca="false">DAY(P570)</f>
        <v>3</v>
      </c>
      <c r="U570" s="27" t="s">
        <v>236</v>
      </c>
      <c r="V570" s="27" t="n">
        <v>1</v>
      </c>
      <c r="W570" s="27" t="s">
        <v>83</v>
      </c>
      <c r="X570" s="27" t="s">
        <v>155</v>
      </c>
      <c r="Y570" s="28"/>
      <c r="Z570" s="27" t="s">
        <v>1895</v>
      </c>
      <c r="AA570" s="27" t="s">
        <v>1896</v>
      </c>
      <c r="AB570" s="28"/>
      <c r="AC570" s="27"/>
      <c r="AD570" s="27"/>
      <c r="AE570" s="27" t="s">
        <v>1330</v>
      </c>
      <c r="AF570" s="28"/>
      <c r="AG570" s="28"/>
      <c r="AH570" s="28"/>
      <c r="AI570" s="28"/>
      <c r="AJ570" s="28" t="n">
        <v>1</v>
      </c>
      <c r="AK570" s="27" t="s">
        <v>447</v>
      </c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</row>
    <row r="571" customFormat="false" ht="13.8" hidden="false" customHeight="false" outlineLevel="0" collapsed="false">
      <c r="A571" s="27" t="n">
        <v>20085226</v>
      </c>
      <c r="B571" s="27"/>
      <c r="C571" s="27" t="n">
        <v>0</v>
      </c>
      <c r="D571" s="28"/>
      <c r="E571" s="28"/>
      <c r="F571" s="28"/>
      <c r="G571" s="28"/>
      <c r="H571" s="28"/>
      <c r="I571" s="28"/>
      <c r="J571" s="28"/>
      <c r="K571" s="27"/>
      <c r="L571" s="27" t="s">
        <v>404</v>
      </c>
      <c r="M571" s="27" t="s">
        <v>405</v>
      </c>
      <c r="N571" s="27"/>
      <c r="O571" s="27" t="s">
        <v>81</v>
      </c>
      <c r="P571" s="57" t="n">
        <v>39581</v>
      </c>
      <c r="Q571" s="28"/>
      <c r="R571" s="31" t="n">
        <f aca="false">YEAR(P571)</f>
        <v>2008</v>
      </c>
      <c r="S571" s="31" t="n">
        <f aca="false">MONTH(P571)</f>
        <v>5</v>
      </c>
      <c r="T571" s="31" t="n">
        <f aca="false">DAY(P571)</f>
        <v>13</v>
      </c>
      <c r="U571" s="27" t="s">
        <v>82</v>
      </c>
      <c r="V571" s="27"/>
      <c r="W571" s="27" t="s">
        <v>83</v>
      </c>
      <c r="X571" s="27" t="s">
        <v>456</v>
      </c>
      <c r="Y571" s="28"/>
      <c r="Z571" s="27" t="s">
        <v>1897</v>
      </c>
      <c r="AA571" s="27" t="s">
        <v>1898</v>
      </c>
      <c r="AB571" s="28"/>
      <c r="AC571" s="27" t="s">
        <v>1899</v>
      </c>
      <c r="AD571" s="27"/>
      <c r="AE571" s="27" t="s">
        <v>1330</v>
      </c>
      <c r="AF571" s="28"/>
      <c r="AG571" s="28"/>
      <c r="AH571" s="28"/>
      <c r="AI571" s="28"/>
      <c r="AJ571" s="28" t="n">
        <v>1</v>
      </c>
      <c r="AK571" s="27" t="s">
        <v>447</v>
      </c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</row>
    <row r="572" customFormat="false" ht="13.8" hidden="false" customHeight="false" outlineLevel="0" collapsed="false">
      <c r="A572" s="27" t="n">
        <v>20085227</v>
      </c>
      <c r="B572" s="27"/>
      <c r="C572" s="27" t="n">
        <v>0</v>
      </c>
      <c r="D572" s="28"/>
      <c r="E572" s="28"/>
      <c r="F572" s="28"/>
      <c r="G572" s="28"/>
      <c r="H572" s="28"/>
      <c r="I572" s="28"/>
      <c r="J572" s="28"/>
      <c r="K572" s="27"/>
      <c r="L572" s="27" t="s">
        <v>404</v>
      </c>
      <c r="M572" s="27" t="s">
        <v>405</v>
      </c>
      <c r="N572" s="27"/>
      <c r="O572" s="27" t="s">
        <v>81</v>
      </c>
      <c r="P572" s="57" t="n">
        <v>39567</v>
      </c>
      <c r="Q572" s="28"/>
      <c r="R572" s="31" t="n">
        <f aca="false">YEAR(P572)</f>
        <v>2008</v>
      </c>
      <c r="S572" s="31" t="n">
        <f aca="false">MONTH(P572)</f>
        <v>4</v>
      </c>
      <c r="T572" s="31" t="n">
        <f aca="false">DAY(P572)</f>
        <v>29</v>
      </c>
      <c r="U572" s="27" t="s">
        <v>236</v>
      </c>
      <c r="V572" s="27" t="s">
        <v>438</v>
      </c>
      <c r="W572" s="27" t="s">
        <v>83</v>
      </c>
      <c r="X572" s="27" t="s">
        <v>456</v>
      </c>
      <c r="Y572" s="28"/>
      <c r="Z572" s="27" t="s">
        <v>1900</v>
      </c>
      <c r="AA572" s="27" t="s">
        <v>1901</v>
      </c>
      <c r="AB572" s="28"/>
      <c r="AC572" s="27" t="n">
        <v>1</v>
      </c>
      <c r="AD572" s="27" t="n">
        <v>337</v>
      </c>
      <c r="AE572" s="27" t="s">
        <v>1350</v>
      </c>
      <c r="AF572" s="28"/>
      <c r="AG572" s="28"/>
      <c r="AH572" s="28"/>
      <c r="AI572" s="28"/>
      <c r="AJ572" s="28" t="n">
        <v>1</v>
      </c>
      <c r="AK572" s="27" t="s">
        <v>447</v>
      </c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</row>
    <row r="573" customFormat="false" ht="13.8" hidden="false" customHeight="false" outlineLevel="0" collapsed="false">
      <c r="A573" s="27" t="n">
        <v>20085228</v>
      </c>
      <c r="B573" s="27"/>
      <c r="C573" s="27" t="n">
        <v>0</v>
      </c>
      <c r="D573" s="28"/>
      <c r="E573" s="28"/>
      <c r="F573" s="28"/>
      <c r="G573" s="28"/>
      <c r="H573" s="28"/>
      <c r="I573" s="28"/>
      <c r="J573" s="28"/>
      <c r="K573" s="27"/>
      <c r="L573" s="27" t="s">
        <v>404</v>
      </c>
      <c r="M573" s="27" t="s">
        <v>405</v>
      </c>
      <c r="N573" s="27"/>
      <c r="O573" s="27" t="s">
        <v>81</v>
      </c>
      <c r="P573" s="57" t="n">
        <v>39567</v>
      </c>
      <c r="Q573" s="28"/>
      <c r="R573" s="31" t="n">
        <f aca="false">YEAR(P573)</f>
        <v>2008</v>
      </c>
      <c r="S573" s="31" t="n">
        <f aca="false">MONTH(P573)</f>
        <v>4</v>
      </c>
      <c r="T573" s="31" t="n">
        <f aca="false">DAY(P573)</f>
        <v>29</v>
      </c>
      <c r="U573" s="27" t="s">
        <v>236</v>
      </c>
      <c r="V573" s="27" t="s">
        <v>438</v>
      </c>
      <c r="W573" s="27" t="s">
        <v>83</v>
      </c>
      <c r="X573" s="27" t="s">
        <v>456</v>
      </c>
      <c r="Y573" s="28"/>
      <c r="Z573" s="27" t="s">
        <v>1902</v>
      </c>
      <c r="AA573" s="27" t="s">
        <v>1903</v>
      </c>
      <c r="AB573" s="28"/>
      <c r="AC573" s="27" t="s">
        <v>1904</v>
      </c>
      <c r="AD573" s="27" t="n">
        <v>338</v>
      </c>
      <c r="AE573" s="27" t="s">
        <v>1350</v>
      </c>
      <c r="AF573" s="28"/>
      <c r="AG573" s="28"/>
      <c r="AH573" s="28"/>
      <c r="AI573" s="28"/>
      <c r="AJ573" s="28" t="n">
        <v>1</v>
      </c>
      <c r="AK573" s="27" t="s">
        <v>447</v>
      </c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</row>
    <row r="574" customFormat="false" ht="13.8" hidden="false" customHeight="false" outlineLevel="0" collapsed="false">
      <c r="A574" s="27" t="n">
        <v>20085229</v>
      </c>
      <c r="B574" s="27"/>
      <c r="C574" s="27" t="n">
        <v>0</v>
      </c>
      <c r="D574" s="28"/>
      <c r="E574" s="28"/>
      <c r="F574" s="28"/>
      <c r="G574" s="28"/>
      <c r="H574" s="28"/>
      <c r="I574" s="28"/>
      <c r="J574" s="28"/>
      <c r="K574" s="27"/>
      <c r="L574" s="27" t="s">
        <v>404</v>
      </c>
      <c r="M574" s="27" t="s">
        <v>405</v>
      </c>
      <c r="N574" s="27"/>
      <c r="O574" s="27" t="s">
        <v>81</v>
      </c>
      <c r="P574" s="57" t="n">
        <v>39573</v>
      </c>
      <c r="Q574" s="28"/>
      <c r="R574" s="31" t="n">
        <f aca="false">YEAR(P574)</f>
        <v>2008</v>
      </c>
      <c r="S574" s="31" t="n">
        <f aca="false">MONTH(P574)</f>
        <v>5</v>
      </c>
      <c r="T574" s="31" t="n">
        <f aca="false">DAY(P574)</f>
        <v>5</v>
      </c>
      <c r="U574" s="27"/>
      <c r="V574" s="27" t="n">
        <v>1</v>
      </c>
      <c r="W574" s="27" t="s">
        <v>83</v>
      </c>
      <c r="X574" s="27" t="s">
        <v>456</v>
      </c>
      <c r="Y574" s="28"/>
      <c r="Z574" s="27" t="s">
        <v>1905</v>
      </c>
      <c r="AA574" s="27" t="s">
        <v>1906</v>
      </c>
      <c r="AB574" s="28"/>
      <c r="AC574" s="27"/>
      <c r="AD574" s="27"/>
      <c r="AE574" s="27" t="s">
        <v>1330</v>
      </c>
      <c r="AF574" s="28"/>
      <c r="AG574" s="28"/>
      <c r="AH574" s="28"/>
      <c r="AI574" s="28"/>
      <c r="AJ574" s="28" t="n">
        <v>1</v>
      </c>
      <c r="AK574" s="27" t="s">
        <v>447</v>
      </c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</row>
    <row r="575" customFormat="false" ht="13.8" hidden="false" customHeight="false" outlineLevel="0" collapsed="false">
      <c r="A575" s="27" t="n">
        <v>20085232</v>
      </c>
      <c r="B575" s="27"/>
      <c r="C575" s="27" t="n">
        <v>0</v>
      </c>
      <c r="D575" s="28"/>
      <c r="E575" s="28"/>
      <c r="F575" s="28"/>
      <c r="G575" s="28"/>
      <c r="H575" s="28"/>
      <c r="I575" s="28"/>
      <c r="J575" s="28"/>
      <c r="K575" s="27"/>
      <c r="L575" s="27" t="s">
        <v>404</v>
      </c>
      <c r="M575" s="27" t="s">
        <v>405</v>
      </c>
      <c r="N575" s="27"/>
      <c r="O575" s="27" t="s">
        <v>81</v>
      </c>
      <c r="P575" s="57" t="n">
        <v>39585</v>
      </c>
      <c r="Q575" s="28"/>
      <c r="R575" s="31" t="n">
        <f aca="false">YEAR(P575)</f>
        <v>2008</v>
      </c>
      <c r="S575" s="31" t="n">
        <f aca="false">MONTH(P575)</f>
        <v>5</v>
      </c>
      <c r="T575" s="31" t="n">
        <f aca="false">DAY(P575)</f>
        <v>17</v>
      </c>
      <c r="U575" s="27" t="s">
        <v>82</v>
      </c>
      <c r="V575" s="27" t="n">
        <v>4</v>
      </c>
      <c r="W575" s="27" t="s">
        <v>83</v>
      </c>
      <c r="X575" s="27" t="s">
        <v>1135</v>
      </c>
      <c r="Y575" s="28"/>
      <c r="Z575" s="27" t="s">
        <v>1907</v>
      </c>
      <c r="AA575" s="27" t="s">
        <v>1908</v>
      </c>
      <c r="AB575" s="28"/>
      <c r="AC575" s="27" t="n">
        <v>55</v>
      </c>
      <c r="AD575" s="27" t="n">
        <v>1289</v>
      </c>
      <c r="AE575" s="27" t="s">
        <v>1350</v>
      </c>
      <c r="AF575" s="28"/>
      <c r="AG575" s="28"/>
      <c r="AH575" s="28"/>
      <c r="AI575" s="28"/>
      <c r="AJ575" s="28" t="n">
        <v>1</v>
      </c>
      <c r="AK575" s="27" t="s">
        <v>447</v>
      </c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</row>
    <row r="576" customFormat="false" ht="13.8" hidden="false" customHeight="false" outlineLevel="0" collapsed="false">
      <c r="A576" s="27" t="n">
        <v>20085234</v>
      </c>
      <c r="B576" s="27"/>
      <c r="C576" s="27" t="n">
        <v>0</v>
      </c>
      <c r="D576" s="28"/>
      <c r="E576" s="28"/>
      <c r="F576" s="28"/>
      <c r="G576" s="28"/>
      <c r="H576" s="28"/>
      <c r="I576" s="28"/>
      <c r="J576" s="28"/>
      <c r="K576" s="27"/>
      <c r="L576" s="27" t="s">
        <v>404</v>
      </c>
      <c r="M576" s="27" t="s">
        <v>405</v>
      </c>
      <c r="N576" s="27"/>
      <c r="O576" s="27" t="s">
        <v>81</v>
      </c>
      <c r="P576" s="57" t="n">
        <v>39590</v>
      </c>
      <c r="Q576" s="28"/>
      <c r="R576" s="31" t="n">
        <f aca="false">YEAR(P576)</f>
        <v>2008</v>
      </c>
      <c r="S576" s="31" t="n">
        <f aca="false">MONTH(P576)</f>
        <v>5</v>
      </c>
      <c r="T576" s="31" t="n">
        <f aca="false">DAY(P576)</f>
        <v>22</v>
      </c>
      <c r="U576" s="27" t="s">
        <v>236</v>
      </c>
      <c r="V576" s="27"/>
      <c r="W576" s="27" t="s">
        <v>83</v>
      </c>
      <c r="X576" s="27" t="s">
        <v>725</v>
      </c>
      <c r="Y576" s="28"/>
      <c r="Z576" s="27" t="s">
        <v>1909</v>
      </c>
      <c r="AA576" s="27" t="s">
        <v>1910</v>
      </c>
      <c r="AB576" s="28"/>
      <c r="AC576" s="27" t="n">
        <v>123</v>
      </c>
      <c r="AD576" s="27"/>
      <c r="AE576" s="27" t="s">
        <v>1330</v>
      </c>
      <c r="AF576" s="28"/>
      <c r="AG576" s="28"/>
      <c r="AH576" s="28"/>
      <c r="AI576" s="28"/>
      <c r="AJ576" s="28" t="n">
        <v>1</v>
      </c>
      <c r="AK576" s="27" t="s">
        <v>447</v>
      </c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</row>
    <row r="577" customFormat="false" ht="13.8" hidden="false" customHeight="false" outlineLevel="0" collapsed="false">
      <c r="A577" s="27" t="n">
        <v>20085235</v>
      </c>
      <c r="B577" s="27"/>
      <c r="C577" s="27" t="n">
        <v>0</v>
      </c>
      <c r="D577" s="28"/>
      <c r="E577" s="28"/>
      <c r="F577" s="28"/>
      <c r="G577" s="28"/>
      <c r="H577" s="28"/>
      <c r="I577" s="28"/>
      <c r="J577" s="28"/>
      <c r="K577" s="27"/>
      <c r="L577" s="27" t="s">
        <v>404</v>
      </c>
      <c r="M577" s="27" t="s">
        <v>405</v>
      </c>
      <c r="N577" s="27"/>
      <c r="O577" s="27" t="s">
        <v>81</v>
      </c>
      <c r="P577" s="57" t="n">
        <v>39591</v>
      </c>
      <c r="Q577" s="28"/>
      <c r="R577" s="31" t="n">
        <f aca="false">YEAR(P577)</f>
        <v>2008</v>
      </c>
      <c r="S577" s="31" t="n">
        <f aca="false">MONTH(P577)</f>
        <v>5</v>
      </c>
      <c r="T577" s="31" t="n">
        <f aca="false">DAY(P577)</f>
        <v>23</v>
      </c>
      <c r="U577" s="27" t="s">
        <v>236</v>
      </c>
      <c r="V577" s="27" t="n">
        <v>1</v>
      </c>
      <c r="W577" s="27" t="s">
        <v>83</v>
      </c>
      <c r="X577" s="27" t="s">
        <v>1427</v>
      </c>
      <c r="Y577" s="28"/>
      <c r="Z577" s="27" t="s">
        <v>1911</v>
      </c>
      <c r="AA577" s="27" t="s">
        <v>1912</v>
      </c>
      <c r="AB577" s="28"/>
      <c r="AC577" s="27" t="n">
        <v>29</v>
      </c>
      <c r="AD577" s="27" t="n">
        <v>1045</v>
      </c>
      <c r="AE577" s="27" t="s">
        <v>1330</v>
      </c>
      <c r="AF577" s="28"/>
      <c r="AG577" s="28"/>
      <c r="AH577" s="28"/>
      <c r="AI577" s="28"/>
      <c r="AJ577" s="28" t="n">
        <v>1</v>
      </c>
      <c r="AK577" s="27" t="s">
        <v>447</v>
      </c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</row>
    <row r="578" customFormat="false" ht="13.8" hidden="false" customHeight="false" outlineLevel="0" collapsed="false">
      <c r="A578" s="27" t="n">
        <v>20085236</v>
      </c>
      <c r="B578" s="27"/>
      <c r="C578" s="27" t="n">
        <v>0</v>
      </c>
      <c r="D578" s="28"/>
      <c r="E578" s="28"/>
      <c r="F578" s="28"/>
      <c r="G578" s="28"/>
      <c r="H578" s="28"/>
      <c r="I578" s="28"/>
      <c r="J578" s="28"/>
      <c r="K578" s="27"/>
      <c r="L578" s="27" t="s">
        <v>404</v>
      </c>
      <c r="M578" s="27" t="s">
        <v>405</v>
      </c>
      <c r="N578" s="27"/>
      <c r="O578" s="27" t="s">
        <v>81</v>
      </c>
      <c r="P578" s="57" t="n">
        <v>39583</v>
      </c>
      <c r="Q578" s="28"/>
      <c r="R578" s="31" t="n">
        <f aca="false">YEAR(P578)</f>
        <v>2008</v>
      </c>
      <c r="S578" s="31" t="n">
        <f aca="false">MONTH(P578)</f>
        <v>5</v>
      </c>
      <c r="T578" s="31" t="n">
        <f aca="false">DAY(P578)</f>
        <v>15</v>
      </c>
      <c r="U578" s="27" t="s">
        <v>82</v>
      </c>
      <c r="V578" s="27"/>
      <c r="W578" s="27" t="s">
        <v>83</v>
      </c>
      <c r="X578" s="27" t="s">
        <v>1135</v>
      </c>
      <c r="Y578" s="28"/>
      <c r="Z578" s="27" t="s">
        <v>1913</v>
      </c>
      <c r="AA578" s="27" t="s">
        <v>1914</v>
      </c>
      <c r="AB578" s="28"/>
      <c r="AC578" s="27" t="n">
        <v>67</v>
      </c>
      <c r="AD578" s="27" t="n">
        <v>1333</v>
      </c>
      <c r="AE578" s="27" t="s">
        <v>1350</v>
      </c>
      <c r="AF578" s="28"/>
      <c r="AG578" s="28"/>
      <c r="AH578" s="28"/>
      <c r="AI578" s="28"/>
      <c r="AJ578" s="28" t="n">
        <v>1</v>
      </c>
      <c r="AK578" s="27" t="s">
        <v>447</v>
      </c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</row>
    <row r="579" customFormat="false" ht="13.8" hidden="false" customHeight="false" outlineLevel="0" collapsed="false">
      <c r="A579" s="27" t="n">
        <v>20085237</v>
      </c>
      <c r="B579" s="27"/>
      <c r="C579" s="27" t="n">
        <v>0</v>
      </c>
      <c r="D579" s="28"/>
      <c r="E579" s="28"/>
      <c r="F579" s="28"/>
      <c r="G579" s="28"/>
      <c r="H579" s="28"/>
      <c r="I579" s="28"/>
      <c r="J579" s="28"/>
      <c r="K579" s="27"/>
      <c r="L579" s="27" t="s">
        <v>404</v>
      </c>
      <c r="M579" s="27" t="s">
        <v>405</v>
      </c>
      <c r="N579" s="27"/>
      <c r="O579" s="27" t="s">
        <v>81</v>
      </c>
      <c r="P579" s="57" t="n">
        <v>39598</v>
      </c>
      <c r="Q579" s="28"/>
      <c r="R579" s="31" t="n">
        <f aca="false">YEAR(P579)</f>
        <v>2008</v>
      </c>
      <c r="S579" s="31" t="n">
        <f aca="false">MONTH(P579)</f>
        <v>5</v>
      </c>
      <c r="T579" s="31" t="n">
        <f aca="false">DAY(P579)</f>
        <v>30</v>
      </c>
      <c r="U579" s="27" t="s">
        <v>82</v>
      </c>
      <c r="V579" s="27" t="n">
        <v>0</v>
      </c>
      <c r="W579" s="27" t="s">
        <v>83</v>
      </c>
      <c r="X579" s="27" t="s">
        <v>659</v>
      </c>
      <c r="Y579" s="28"/>
      <c r="Z579" s="27" t="s">
        <v>1915</v>
      </c>
      <c r="AA579" s="27" t="s">
        <v>1916</v>
      </c>
      <c r="AB579" s="28"/>
      <c r="AC579" s="27" t="s">
        <v>1917</v>
      </c>
      <c r="AD579" s="27" t="n">
        <v>568</v>
      </c>
      <c r="AE579" s="27" t="s">
        <v>1350</v>
      </c>
      <c r="AF579" s="28"/>
      <c r="AG579" s="28"/>
      <c r="AH579" s="28"/>
      <c r="AI579" s="28"/>
      <c r="AJ579" s="28" t="n">
        <v>1</v>
      </c>
      <c r="AK579" s="27" t="s">
        <v>447</v>
      </c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</row>
    <row r="580" customFormat="false" ht="13.8" hidden="false" customHeight="false" outlineLevel="0" collapsed="false">
      <c r="A580" s="27" t="n">
        <v>20085247</v>
      </c>
      <c r="B580" s="27"/>
      <c r="C580" s="27" t="n">
        <v>0</v>
      </c>
      <c r="D580" s="28"/>
      <c r="E580" s="28"/>
      <c r="F580" s="28"/>
      <c r="G580" s="28"/>
      <c r="H580" s="28"/>
      <c r="I580" s="28"/>
      <c r="J580" s="28"/>
      <c r="K580" s="27"/>
      <c r="L580" s="27" t="s">
        <v>404</v>
      </c>
      <c r="M580" s="27" t="s">
        <v>405</v>
      </c>
      <c r="N580" s="27"/>
      <c r="O580" s="27" t="s">
        <v>81</v>
      </c>
      <c r="P580" s="57" t="n">
        <v>39598</v>
      </c>
      <c r="Q580" s="28"/>
      <c r="R580" s="31" t="n">
        <f aca="false">YEAR(P580)</f>
        <v>2008</v>
      </c>
      <c r="S580" s="31" t="n">
        <f aca="false">MONTH(P580)</f>
        <v>5</v>
      </c>
      <c r="T580" s="31" t="n">
        <f aca="false">DAY(P580)</f>
        <v>30</v>
      </c>
      <c r="U580" s="27" t="s">
        <v>82</v>
      </c>
      <c r="V580" s="27"/>
      <c r="W580" s="27" t="s">
        <v>83</v>
      </c>
      <c r="X580" s="27" t="s">
        <v>1135</v>
      </c>
      <c r="Y580" s="28"/>
      <c r="Z580" s="27" t="s">
        <v>1918</v>
      </c>
      <c r="AA580" s="27" t="s">
        <v>1919</v>
      </c>
      <c r="AB580" s="28"/>
      <c r="AC580" s="27" t="s">
        <v>1920</v>
      </c>
      <c r="AD580" s="27" t="n">
        <v>1436</v>
      </c>
      <c r="AE580" s="27" t="s">
        <v>1350</v>
      </c>
      <c r="AF580" s="28"/>
      <c r="AG580" s="28"/>
      <c r="AH580" s="28"/>
      <c r="AI580" s="28"/>
      <c r="AJ580" s="28" t="n">
        <v>1</v>
      </c>
      <c r="AK580" s="27" t="s">
        <v>447</v>
      </c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</row>
    <row r="581" customFormat="false" ht="13.8" hidden="false" customHeight="false" outlineLevel="0" collapsed="false">
      <c r="A581" s="27" t="n">
        <v>20085248</v>
      </c>
      <c r="B581" s="27"/>
      <c r="C581" s="27" t="n">
        <v>0</v>
      </c>
      <c r="D581" s="28"/>
      <c r="E581" s="28"/>
      <c r="F581" s="28"/>
      <c r="G581" s="28"/>
      <c r="H581" s="28"/>
      <c r="I581" s="28"/>
      <c r="J581" s="28"/>
      <c r="K581" s="27"/>
      <c r="L581" s="27" t="s">
        <v>404</v>
      </c>
      <c r="M581" s="27" t="s">
        <v>405</v>
      </c>
      <c r="N581" s="27"/>
      <c r="O581" s="27" t="s">
        <v>81</v>
      </c>
      <c r="P581" s="57" t="n">
        <v>39591</v>
      </c>
      <c r="Q581" s="28"/>
      <c r="R581" s="31" t="n">
        <f aca="false">YEAR(P581)</f>
        <v>2008</v>
      </c>
      <c r="S581" s="31" t="n">
        <f aca="false">MONTH(P581)</f>
        <v>5</v>
      </c>
      <c r="T581" s="31" t="n">
        <f aca="false">DAY(P581)</f>
        <v>23</v>
      </c>
      <c r="U581" s="27" t="s">
        <v>82</v>
      </c>
      <c r="V581" s="27"/>
      <c r="W581" s="27" t="s">
        <v>83</v>
      </c>
      <c r="X581" s="27" t="s">
        <v>1135</v>
      </c>
      <c r="Y581" s="28"/>
      <c r="Z581" s="27" t="s">
        <v>1911</v>
      </c>
      <c r="AA581" s="27" t="s">
        <v>1921</v>
      </c>
      <c r="AB581" s="28"/>
      <c r="AC581" s="27" t="n">
        <v>80</v>
      </c>
      <c r="AD581" s="27" t="n">
        <v>1441</v>
      </c>
      <c r="AE581" s="27" t="s">
        <v>1350</v>
      </c>
      <c r="AF581" s="28"/>
      <c r="AG581" s="28"/>
      <c r="AH581" s="28"/>
      <c r="AI581" s="28"/>
      <c r="AJ581" s="28" t="n">
        <v>1</v>
      </c>
      <c r="AK581" s="27" t="s">
        <v>447</v>
      </c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</row>
    <row r="582" customFormat="false" ht="13.8" hidden="false" customHeight="false" outlineLevel="0" collapsed="false">
      <c r="A582" s="27" t="n">
        <v>20085249</v>
      </c>
      <c r="B582" s="27"/>
      <c r="C582" s="27" t="n">
        <v>0</v>
      </c>
      <c r="D582" s="28"/>
      <c r="E582" s="28"/>
      <c r="F582" s="28"/>
      <c r="G582" s="28"/>
      <c r="H582" s="28"/>
      <c r="I582" s="28"/>
      <c r="J582" s="28"/>
      <c r="K582" s="27"/>
      <c r="L582" s="27" t="s">
        <v>404</v>
      </c>
      <c r="M582" s="27" t="s">
        <v>405</v>
      </c>
      <c r="N582" s="27"/>
      <c r="O582" s="27" t="s">
        <v>81</v>
      </c>
      <c r="P582" s="57" t="n">
        <v>39584</v>
      </c>
      <c r="Q582" s="28"/>
      <c r="R582" s="31" t="n">
        <f aca="false">YEAR(P582)</f>
        <v>2008</v>
      </c>
      <c r="S582" s="31" t="n">
        <f aca="false">MONTH(P582)</f>
        <v>5</v>
      </c>
      <c r="T582" s="31" t="n">
        <f aca="false">DAY(P582)</f>
        <v>16</v>
      </c>
      <c r="U582" s="27" t="s">
        <v>236</v>
      </c>
      <c r="V582" s="27"/>
      <c r="W582" s="27" t="s">
        <v>83</v>
      </c>
      <c r="X582" s="27" t="s">
        <v>1135</v>
      </c>
      <c r="Y582" s="28"/>
      <c r="Z582" s="27" t="s">
        <v>1922</v>
      </c>
      <c r="AA582" s="27" t="s">
        <v>1923</v>
      </c>
      <c r="AB582" s="28"/>
      <c r="AC582" s="27"/>
      <c r="AD582" s="27" t="n">
        <v>1654</v>
      </c>
      <c r="AE582" s="27" t="s">
        <v>1350</v>
      </c>
      <c r="AF582" s="28"/>
      <c r="AG582" s="28"/>
      <c r="AH582" s="28"/>
      <c r="AI582" s="28"/>
      <c r="AJ582" s="28" t="n">
        <v>1</v>
      </c>
      <c r="AK582" s="27" t="s">
        <v>447</v>
      </c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</row>
    <row r="583" customFormat="false" ht="13.8" hidden="false" customHeight="false" outlineLevel="0" collapsed="false">
      <c r="A583" s="27" t="n">
        <v>20085251</v>
      </c>
      <c r="B583" s="27"/>
      <c r="C583" s="27" t="n">
        <v>0</v>
      </c>
      <c r="D583" s="28"/>
      <c r="E583" s="28"/>
      <c r="F583" s="28"/>
      <c r="G583" s="28"/>
      <c r="H583" s="28"/>
      <c r="I583" s="28"/>
      <c r="J583" s="28"/>
      <c r="K583" s="27"/>
      <c r="L583" s="27" t="s">
        <v>404</v>
      </c>
      <c r="M583" s="27" t="s">
        <v>405</v>
      </c>
      <c r="N583" s="27"/>
      <c r="O583" s="27" t="s">
        <v>81</v>
      </c>
      <c r="P583" s="57" t="n">
        <v>39606</v>
      </c>
      <c r="Q583" s="28"/>
      <c r="R583" s="31" t="n">
        <f aca="false">YEAR(P583)</f>
        <v>2008</v>
      </c>
      <c r="S583" s="31" t="n">
        <f aca="false">MONTH(P583)</f>
        <v>6</v>
      </c>
      <c r="T583" s="31" t="n">
        <f aca="false">DAY(P583)</f>
        <v>7</v>
      </c>
      <c r="U583" s="27" t="s">
        <v>236</v>
      </c>
      <c r="V583" s="27" t="n">
        <v>1</v>
      </c>
      <c r="W583" s="27" t="s">
        <v>83</v>
      </c>
      <c r="X583" s="27" t="s">
        <v>560</v>
      </c>
      <c r="Y583" s="28"/>
      <c r="Z583" s="27" t="s">
        <v>1924</v>
      </c>
      <c r="AA583" s="27" t="s">
        <v>1925</v>
      </c>
      <c r="AB583" s="28"/>
      <c r="AC583" s="27" t="n">
        <v>34</v>
      </c>
      <c r="AD583" s="27" t="n">
        <v>1112</v>
      </c>
      <c r="AE583" s="27" t="s">
        <v>1350</v>
      </c>
      <c r="AF583" s="28"/>
      <c r="AG583" s="28"/>
      <c r="AH583" s="28"/>
      <c r="AI583" s="28"/>
      <c r="AJ583" s="28" t="n">
        <v>1</v>
      </c>
      <c r="AK583" s="27" t="s">
        <v>447</v>
      </c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</row>
    <row r="584" customFormat="false" ht="13.8" hidden="false" customHeight="false" outlineLevel="0" collapsed="false">
      <c r="A584" s="27" t="n">
        <v>20085252</v>
      </c>
      <c r="B584" s="27"/>
      <c r="C584" s="27" t="n">
        <v>0</v>
      </c>
      <c r="D584" s="28"/>
      <c r="E584" s="28"/>
      <c r="F584" s="28"/>
      <c r="G584" s="28"/>
      <c r="H584" s="28"/>
      <c r="I584" s="28"/>
      <c r="J584" s="28"/>
      <c r="K584" s="27"/>
      <c r="L584" s="27" t="s">
        <v>404</v>
      </c>
      <c r="M584" s="27" t="s">
        <v>405</v>
      </c>
      <c r="N584" s="27"/>
      <c r="O584" s="27" t="s">
        <v>81</v>
      </c>
      <c r="P584" s="57" t="n">
        <v>39609</v>
      </c>
      <c r="Q584" s="28"/>
      <c r="R584" s="31" t="n">
        <f aca="false">YEAR(P584)</f>
        <v>2008</v>
      </c>
      <c r="S584" s="31" t="n">
        <f aca="false">MONTH(P584)</f>
        <v>6</v>
      </c>
      <c r="T584" s="31" t="n">
        <f aca="false">DAY(P584)</f>
        <v>10</v>
      </c>
      <c r="U584" s="27" t="s">
        <v>236</v>
      </c>
      <c r="V584" s="27"/>
      <c r="W584" s="27" t="s">
        <v>83</v>
      </c>
      <c r="X584" s="27" t="s">
        <v>725</v>
      </c>
      <c r="Y584" s="28"/>
      <c r="Z584" s="27" t="s">
        <v>1926</v>
      </c>
      <c r="AA584" s="27" t="s">
        <v>1927</v>
      </c>
      <c r="AB584" s="28"/>
      <c r="AC584" s="27" t="n">
        <v>91</v>
      </c>
      <c r="AD584" s="27" t="n">
        <v>1458</v>
      </c>
      <c r="AE584" s="27" t="s">
        <v>1350</v>
      </c>
      <c r="AF584" s="28"/>
      <c r="AG584" s="28"/>
      <c r="AH584" s="28"/>
      <c r="AI584" s="28"/>
      <c r="AJ584" s="28" t="n">
        <v>1</v>
      </c>
      <c r="AK584" s="27" t="s">
        <v>447</v>
      </c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</row>
    <row r="585" customFormat="false" ht="13.8" hidden="false" customHeight="false" outlineLevel="0" collapsed="false">
      <c r="A585" s="27" t="n">
        <v>20085253</v>
      </c>
      <c r="B585" s="27"/>
      <c r="C585" s="27" t="n">
        <v>0</v>
      </c>
      <c r="D585" s="28"/>
      <c r="E585" s="28"/>
      <c r="F585" s="28"/>
      <c r="G585" s="28"/>
      <c r="H585" s="28"/>
      <c r="I585" s="28"/>
      <c r="J585" s="28"/>
      <c r="K585" s="27"/>
      <c r="L585" s="27" t="s">
        <v>404</v>
      </c>
      <c r="M585" s="27" t="s">
        <v>405</v>
      </c>
      <c r="N585" s="27"/>
      <c r="O585" s="27" t="s">
        <v>81</v>
      </c>
      <c r="P585" s="57" t="n">
        <v>39605</v>
      </c>
      <c r="Q585" s="28"/>
      <c r="R585" s="31" t="n">
        <f aca="false">YEAR(P585)</f>
        <v>2008</v>
      </c>
      <c r="S585" s="31" t="n">
        <f aca="false">MONTH(P585)</f>
        <v>6</v>
      </c>
      <c r="T585" s="31" t="n">
        <f aca="false">DAY(P585)</f>
        <v>6</v>
      </c>
      <c r="U585" s="27" t="s">
        <v>236</v>
      </c>
      <c r="V585" s="27" t="n">
        <v>1</v>
      </c>
      <c r="W585" s="27" t="s">
        <v>83</v>
      </c>
      <c r="X585" s="27" t="s">
        <v>965</v>
      </c>
      <c r="Y585" s="28"/>
      <c r="Z585" s="27" t="s">
        <v>1928</v>
      </c>
      <c r="AA585" s="27" t="s">
        <v>1929</v>
      </c>
      <c r="AB585" s="28"/>
      <c r="AC585" s="27" t="n">
        <v>33</v>
      </c>
      <c r="AD585" s="27" t="n">
        <v>1037</v>
      </c>
      <c r="AE585" s="27" t="s">
        <v>1330</v>
      </c>
      <c r="AF585" s="28"/>
      <c r="AG585" s="28"/>
      <c r="AH585" s="28"/>
      <c r="AI585" s="28"/>
      <c r="AJ585" s="28" t="n">
        <v>1</v>
      </c>
      <c r="AK585" s="27" t="s">
        <v>447</v>
      </c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</row>
    <row r="586" customFormat="false" ht="13.8" hidden="false" customHeight="false" outlineLevel="0" collapsed="false">
      <c r="A586" s="27" t="n">
        <v>20085259</v>
      </c>
      <c r="B586" s="27"/>
      <c r="C586" s="27" t="n">
        <v>0</v>
      </c>
      <c r="D586" s="28"/>
      <c r="E586" s="28"/>
      <c r="F586" s="28"/>
      <c r="G586" s="28"/>
      <c r="H586" s="28"/>
      <c r="I586" s="28"/>
      <c r="J586" s="28"/>
      <c r="K586" s="27"/>
      <c r="L586" s="27" t="s">
        <v>404</v>
      </c>
      <c r="M586" s="27" t="s">
        <v>405</v>
      </c>
      <c r="N586" s="27"/>
      <c r="O586" s="27" t="s">
        <v>81</v>
      </c>
      <c r="P586" s="57" t="n">
        <v>39568</v>
      </c>
      <c r="Q586" s="28"/>
      <c r="R586" s="31" t="n">
        <f aca="false">YEAR(P586)</f>
        <v>2008</v>
      </c>
      <c r="S586" s="31" t="n">
        <f aca="false">MONTH(P586)</f>
        <v>4</v>
      </c>
      <c r="T586" s="31" t="n">
        <f aca="false">DAY(P586)</f>
        <v>30</v>
      </c>
      <c r="U586" s="27" t="s">
        <v>236</v>
      </c>
      <c r="V586" s="27"/>
      <c r="W586" s="27" t="s">
        <v>83</v>
      </c>
      <c r="X586" s="27" t="s">
        <v>1427</v>
      </c>
      <c r="Y586" s="28"/>
      <c r="Z586" s="27" t="s">
        <v>1930</v>
      </c>
      <c r="AA586" s="27" t="s">
        <v>1931</v>
      </c>
      <c r="AB586" s="28"/>
      <c r="AC586" s="27" t="n">
        <v>175</v>
      </c>
      <c r="AD586" s="27" t="n">
        <v>1727</v>
      </c>
      <c r="AE586" s="27" t="s">
        <v>1350</v>
      </c>
      <c r="AF586" s="28"/>
      <c r="AG586" s="28"/>
      <c r="AH586" s="28"/>
      <c r="AI586" s="28"/>
      <c r="AJ586" s="28" t="n">
        <v>1</v>
      </c>
      <c r="AK586" s="27" t="s">
        <v>447</v>
      </c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</row>
    <row r="587" customFormat="false" ht="13.8" hidden="false" customHeight="false" outlineLevel="0" collapsed="false">
      <c r="A587" s="27" t="n">
        <v>20085260</v>
      </c>
      <c r="B587" s="27"/>
      <c r="C587" s="27" t="n">
        <v>0</v>
      </c>
      <c r="D587" s="28"/>
      <c r="E587" s="28"/>
      <c r="F587" s="28"/>
      <c r="G587" s="28"/>
      <c r="H587" s="28"/>
      <c r="I587" s="28"/>
      <c r="J587" s="28"/>
      <c r="K587" s="27"/>
      <c r="L587" s="27" t="s">
        <v>404</v>
      </c>
      <c r="M587" s="27" t="s">
        <v>405</v>
      </c>
      <c r="N587" s="27"/>
      <c r="O587" s="27" t="s">
        <v>81</v>
      </c>
      <c r="P587" s="57" t="n">
        <v>39575</v>
      </c>
      <c r="Q587" s="28"/>
      <c r="R587" s="31" t="n">
        <f aca="false">YEAR(P587)</f>
        <v>2008</v>
      </c>
      <c r="S587" s="31" t="n">
        <f aca="false">MONTH(P587)</f>
        <v>5</v>
      </c>
      <c r="T587" s="31" t="n">
        <f aca="false">DAY(P587)</f>
        <v>7</v>
      </c>
      <c r="U587" s="27" t="s">
        <v>82</v>
      </c>
      <c r="V587" s="27" t="n">
        <v>1</v>
      </c>
      <c r="W587" s="27" t="s">
        <v>83</v>
      </c>
      <c r="X587" s="27" t="s">
        <v>422</v>
      </c>
      <c r="Y587" s="28"/>
      <c r="Z587" s="27" t="s">
        <v>1932</v>
      </c>
      <c r="AA587" s="27" t="s">
        <v>1933</v>
      </c>
      <c r="AB587" s="28"/>
      <c r="AC587" s="27"/>
      <c r="AD587" s="27" t="n">
        <v>956</v>
      </c>
      <c r="AE587" s="27" t="s">
        <v>1330</v>
      </c>
      <c r="AF587" s="28"/>
      <c r="AG587" s="28"/>
      <c r="AH587" s="28"/>
      <c r="AI587" s="28"/>
      <c r="AJ587" s="28" t="n">
        <v>1</v>
      </c>
      <c r="AK587" s="27" t="s">
        <v>447</v>
      </c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</row>
    <row r="588" customFormat="false" ht="13.8" hidden="false" customHeight="false" outlineLevel="0" collapsed="false">
      <c r="A588" s="27" t="n">
        <v>20085263</v>
      </c>
      <c r="B588" s="27"/>
      <c r="C588" s="27" t="n">
        <v>0</v>
      </c>
      <c r="D588" s="28"/>
      <c r="E588" s="28"/>
      <c r="F588" s="28"/>
      <c r="G588" s="28"/>
      <c r="H588" s="28"/>
      <c r="I588" s="28"/>
      <c r="J588" s="28"/>
      <c r="K588" s="27"/>
      <c r="L588" s="27" t="s">
        <v>404</v>
      </c>
      <c r="M588" s="27" t="s">
        <v>405</v>
      </c>
      <c r="N588" s="27"/>
      <c r="O588" s="27" t="s">
        <v>81</v>
      </c>
      <c r="P588" s="57" t="n">
        <v>39591</v>
      </c>
      <c r="Q588" s="28"/>
      <c r="R588" s="31" t="n">
        <f aca="false">YEAR(P588)</f>
        <v>2008</v>
      </c>
      <c r="S588" s="31" t="n">
        <f aca="false">MONTH(P588)</f>
        <v>5</v>
      </c>
      <c r="T588" s="31" t="n">
        <f aca="false">DAY(P588)</f>
        <v>23</v>
      </c>
      <c r="U588" s="27" t="s">
        <v>82</v>
      </c>
      <c r="V588" s="27" t="n">
        <v>1</v>
      </c>
      <c r="W588" s="27" t="s">
        <v>83</v>
      </c>
      <c r="X588" s="27" t="s">
        <v>1427</v>
      </c>
      <c r="Y588" s="28"/>
      <c r="Z588" s="27" t="s">
        <v>1911</v>
      </c>
      <c r="AA588" s="27" t="s">
        <v>1912</v>
      </c>
      <c r="AB588" s="28"/>
      <c r="AC588" s="27" t="s">
        <v>1934</v>
      </c>
      <c r="AD588" s="27" t="n">
        <v>986</v>
      </c>
      <c r="AE588" s="27" t="s">
        <v>1350</v>
      </c>
      <c r="AF588" s="28"/>
      <c r="AG588" s="28"/>
      <c r="AH588" s="28"/>
      <c r="AI588" s="28"/>
      <c r="AJ588" s="28" t="n">
        <v>1</v>
      </c>
      <c r="AK588" s="27" t="s">
        <v>447</v>
      </c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</row>
    <row r="589" customFormat="false" ht="13.8" hidden="false" customHeight="false" outlineLevel="0" collapsed="false">
      <c r="A589" s="27" t="n">
        <v>20085264</v>
      </c>
      <c r="B589" s="27"/>
      <c r="C589" s="27" t="n">
        <v>0</v>
      </c>
      <c r="D589" s="28"/>
      <c r="E589" s="28"/>
      <c r="F589" s="28"/>
      <c r="G589" s="28"/>
      <c r="H589" s="28"/>
      <c r="I589" s="28"/>
      <c r="J589" s="28"/>
      <c r="K589" s="27"/>
      <c r="L589" s="27" t="s">
        <v>404</v>
      </c>
      <c r="M589" s="27" t="s">
        <v>405</v>
      </c>
      <c r="N589" s="27"/>
      <c r="O589" s="27" t="s">
        <v>81</v>
      </c>
      <c r="P589" s="57" t="n">
        <v>39591</v>
      </c>
      <c r="Q589" s="28"/>
      <c r="R589" s="31" t="n">
        <f aca="false">YEAR(P589)</f>
        <v>2008</v>
      </c>
      <c r="S589" s="31" t="n">
        <f aca="false">MONTH(P589)</f>
        <v>5</v>
      </c>
      <c r="T589" s="31" t="n">
        <f aca="false">DAY(P589)</f>
        <v>23</v>
      </c>
      <c r="U589" s="27" t="s">
        <v>82</v>
      </c>
      <c r="V589" s="27" t="n">
        <v>1</v>
      </c>
      <c r="W589" s="27" t="s">
        <v>83</v>
      </c>
      <c r="X589" s="27" t="s">
        <v>1427</v>
      </c>
      <c r="Y589" s="28"/>
      <c r="Z589" s="27" t="s">
        <v>1911</v>
      </c>
      <c r="AA589" s="27" t="s">
        <v>1912</v>
      </c>
      <c r="AB589" s="28"/>
      <c r="AC589" s="27" t="n">
        <v>24</v>
      </c>
      <c r="AD589" s="27" t="n">
        <v>1006</v>
      </c>
      <c r="AE589" s="27" t="s">
        <v>1350</v>
      </c>
      <c r="AF589" s="28"/>
      <c r="AG589" s="28"/>
      <c r="AH589" s="28"/>
      <c r="AI589" s="28"/>
      <c r="AJ589" s="28" t="n">
        <v>1</v>
      </c>
      <c r="AK589" s="27" t="s">
        <v>447</v>
      </c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</row>
    <row r="590" customFormat="false" ht="13.8" hidden="false" customHeight="false" outlineLevel="0" collapsed="false">
      <c r="A590" s="27" t="n">
        <v>20085265</v>
      </c>
      <c r="B590" s="27"/>
      <c r="C590" s="27" t="n">
        <v>0</v>
      </c>
      <c r="D590" s="28"/>
      <c r="E590" s="28"/>
      <c r="F590" s="28"/>
      <c r="G590" s="28"/>
      <c r="H590" s="28"/>
      <c r="I590" s="28"/>
      <c r="J590" s="28"/>
      <c r="K590" s="27"/>
      <c r="L590" s="27" t="s">
        <v>404</v>
      </c>
      <c r="M590" s="27" t="s">
        <v>405</v>
      </c>
      <c r="N590" s="27"/>
      <c r="O590" s="27" t="s">
        <v>81</v>
      </c>
      <c r="P590" s="57" t="n">
        <v>39588</v>
      </c>
      <c r="Q590" s="28"/>
      <c r="R590" s="31" t="n">
        <f aca="false">YEAR(P590)</f>
        <v>2008</v>
      </c>
      <c r="S590" s="31" t="n">
        <f aca="false">MONTH(P590)</f>
        <v>5</v>
      </c>
      <c r="T590" s="31" t="n">
        <f aca="false">DAY(P590)</f>
        <v>20</v>
      </c>
      <c r="U590" s="27" t="s">
        <v>236</v>
      </c>
      <c r="V590" s="27"/>
      <c r="W590" s="27" t="s">
        <v>83</v>
      </c>
      <c r="X590" s="27" t="s">
        <v>1135</v>
      </c>
      <c r="Y590" s="28"/>
      <c r="Z590" s="27" t="s">
        <v>1935</v>
      </c>
      <c r="AA590" s="27" t="s">
        <v>1936</v>
      </c>
      <c r="AB590" s="28"/>
      <c r="AC590" s="27" t="n">
        <v>149</v>
      </c>
      <c r="AD590" s="27" t="n">
        <v>1765</v>
      </c>
      <c r="AE590" s="27" t="s">
        <v>1350</v>
      </c>
      <c r="AF590" s="28"/>
      <c r="AG590" s="28"/>
      <c r="AH590" s="28"/>
      <c r="AI590" s="28"/>
      <c r="AJ590" s="28" t="n">
        <v>1</v>
      </c>
      <c r="AK590" s="27" t="s">
        <v>447</v>
      </c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</row>
    <row r="591" customFormat="false" ht="13.8" hidden="false" customHeight="false" outlineLevel="0" collapsed="false">
      <c r="A591" s="27" t="n">
        <v>20085266</v>
      </c>
      <c r="B591" s="27"/>
      <c r="C591" s="27" t="n">
        <v>0</v>
      </c>
      <c r="D591" s="28"/>
      <c r="E591" s="28"/>
      <c r="F591" s="28"/>
      <c r="G591" s="28"/>
      <c r="H591" s="28"/>
      <c r="I591" s="28"/>
      <c r="J591" s="28"/>
      <c r="K591" s="27"/>
      <c r="L591" s="27" t="s">
        <v>404</v>
      </c>
      <c r="M591" s="27" t="s">
        <v>405</v>
      </c>
      <c r="N591" s="27"/>
      <c r="O591" s="27" t="s">
        <v>81</v>
      </c>
      <c r="P591" s="57" t="n">
        <v>39598</v>
      </c>
      <c r="Q591" s="28"/>
      <c r="R591" s="31" t="n">
        <f aca="false">YEAR(P591)</f>
        <v>2008</v>
      </c>
      <c r="S591" s="31" t="n">
        <f aca="false">MONTH(P591)</f>
        <v>5</v>
      </c>
      <c r="T591" s="31" t="n">
        <f aca="false">DAY(P591)</f>
        <v>30</v>
      </c>
      <c r="U591" s="27" t="s">
        <v>236</v>
      </c>
      <c r="V591" s="27" t="n">
        <v>1</v>
      </c>
      <c r="W591" s="27" t="s">
        <v>83</v>
      </c>
      <c r="X591" s="27" t="s">
        <v>1135</v>
      </c>
      <c r="Y591" s="28"/>
      <c r="Z591" s="27" t="s">
        <v>1918</v>
      </c>
      <c r="AA591" s="27" t="s">
        <v>1919</v>
      </c>
      <c r="AB591" s="28"/>
      <c r="AC591" s="27" t="n">
        <v>25</v>
      </c>
      <c r="AD591" s="27" t="n">
        <v>994</v>
      </c>
      <c r="AE591" s="27" t="s">
        <v>1350</v>
      </c>
      <c r="AF591" s="28"/>
      <c r="AG591" s="28"/>
      <c r="AH591" s="28"/>
      <c r="AI591" s="28"/>
      <c r="AJ591" s="28" t="n">
        <v>1</v>
      </c>
      <c r="AK591" s="27" t="s">
        <v>447</v>
      </c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</row>
    <row r="592" customFormat="false" ht="13.8" hidden="false" customHeight="false" outlineLevel="0" collapsed="false">
      <c r="A592" s="27" t="n">
        <v>20085267</v>
      </c>
      <c r="B592" s="27"/>
      <c r="C592" s="27" t="n">
        <v>0</v>
      </c>
      <c r="D592" s="28"/>
      <c r="E592" s="28"/>
      <c r="F592" s="28"/>
      <c r="G592" s="28"/>
      <c r="H592" s="28"/>
      <c r="I592" s="28"/>
      <c r="J592" s="28"/>
      <c r="K592" s="27"/>
      <c r="L592" s="27" t="s">
        <v>404</v>
      </c>
      <c r="M592" s="27" t="s">
        <v>405</v>
      </c>
      <c r="N592" s="27"/>
      <c r="O592" s="27" t="s">
        <v>81</v>
      </c>
      <c r="P592" s="57" t="n">
        <v>39598</v>
      </c>
      <c r="Q592" s="28"/>
      <c r="R592" s="31" t="n">
        <f aca="false">YEAR(P592)</f>
        <v>2008</v>
      </c>
      <c r="S592" s="31" t="n">
        <f aca="false">MONTH(P592)</f>
        <v>5</v>
      </c>
      <c r="T592" s="31" t="n">
        <f aca="false">DAY(P592)</f>
        <v>30</v>
      </c>
      <c r="U592" s="27" t="s">
        <v>82</v>
      </c>
      <c r="V592" s="27" t="n">
        <v>1</v>
      </c>
      <c r="W592" s="27" t="s">
        <v>83</v>
      </c>
      <c r="X592" s="27" t="s">
        <v>1135</v>
      </c>
      <c r="Y592" s="28"/>
      <c r="Z592" s="27" t="s">
        <v>1918</v>
      </c>
      <c r="AA592" s="27" t="s">
        <v>1919</v>
      </c>
      <c r="AB592" s="28"/>
      <c r="AC592" s="27" t="n">
        <v>22</v>
      </c>
      <c r="AD592" s="27" t="n">
        <v>976</v>
      </c>
      <c r="AE592" s="27" t="s">
        <v>1350</v>
      </c>
      <c r="AF592" s="28"/>
      <c r="AG592" s="28"/>
      <c r="AH592" s="28"/>
      <c r="AI592" s="28"/>
      <c r="AJ592" s="28" t="n">
        <v>1</v>
      </c>
      <c r="AK592" s="27" t="s">
        <v>447</v>
      </c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</row>
    <row r="593" customFormat="false" ht="13.8" hidden="false" customHeight="false" outlineLevel="0" collapsed="false">
      <c r="A593" s="27" t="n">
        <v>20085268</v>
      </c>
      <c r="B593" s="27"/>
      <c r="C593" s="27" t="n">
        <v>0</v>
      </c>
      <c r="D593" s="28"/>
      <c r="E593" s="28"/>
      <c r="F593" s="28"/>
      <c r="G593" s="28"/>
      <c r="H593" s="28"/>
      <c r="I593" s="28"/>
      <c r="J593" s="28"/>
      <c r="K593" s="27"/>
      <c r="L593" s="27" t="s">
        <v>404</v>
      </c>
      <c r="M593" s="27" t="s">
        <v>405</v>
      </c>
      <c r="N593" s="27"/>
      <c r="O593" s="27" t="s">
        <v>81</v>
      </c>
      <c r="P593" s="57" t="n">
        <v>39582</v>
      </c>
      <c r="Q593" s="28"/>
      <c r="R593" s="31" t="n">
        <f aca="false">YEAR(P593)</f>
        <v>2008</v>
      </c>
      <c r="S593" s="31" t="n">
        <f aca="false">MONTH(P593)</f>
        <v>5</v>
      </c>
      <c r="T593" s="31" t="n">
        <f aca="false">DAY(P593)</f>
        <v>14</v>
      </c>
      <c r="U593" s="27" t="s">
        <v>82</v>
      </c>
      <c r="V593" s="27"/>
      <c r="W593" s="27" t="s">
        <v>83</v>
      </c>
      <c r="X593" s="27" t="s">
        <v>1556</v>
      </c>
      <c r="Y593" s="28"/>
      <c r="Z593" s="27" t="s">
        <v>1937</v>
      </c>
      <c r="AA593" s="27" t="s">
        <v>1938</v>
      </c>
      <c r="AB593" s="28"/>
      <c r="AC593" s="27" t="n">
        <v>76</v>
      </c>
      <c r="AD593" s="27" t="n">
        <v>1468</v>
      </c>
      <c r="AE593" s="27" t="s">
        <v>1350</v>
      </c>
      <c r="AF593" s="28"/>
      <c r="AG593" s="28"/>
      <c r="AH593" s="28"/>
      <c r="AI593" s="28"/>
      <c r="AJ593" s="28" t="n">
        <v>1</v>
      </c>
      <c r="AK593" s="27" t="s">
        <v>447</v>
      </c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</row>
    <row r="594" customFormat="false" ht="13.8" hidden="false" customHeight="false" outlineLevel="0" collapsed="false">
      <c r="A594" s="27" t="n">
        <v>20085307</v>
      </c>
      <c r="B594" s="27"/>
      <c r="C594" s="27" t="n">
        <v>0</v>
      </c>
      <c r="D594" s="28"/>
      <c r="E594" s="28"/>
      <c r="F594" s="28"/>
      <c r="G594" s="28"/>
      <c r="H594" s="28"/>
      <c r="I594" s="28"/>
      <c r="J594" s="28"/>
      <c r="K594" s="27"/>
      <c r="L594" s="27" t="s">
        <v>404</v>
      </c>
      <c r="M594" s="27" t="s">
        <v>405</v>
      </c>
      <c r="N594" s="27"/>
      <c r="O594" s="27" t="s">
        <v>81</v>
      </c>
      <c r="P594" s="57" t="n">
        <v>39682</v>
      </c>
      <c r="Q594" s="28"/>
      <c r="R594" s="31" t="n">
        <f aca="false">YEAR(P594)</f>
        <v>2008</v>
      </c>
      <c r="S594" s="31" t="n">
        <f aca="false">MONTH(P594)</f>
        <v>8</v>
      </c>
      <c r="T594" s="31" t="n">
        <f aca="false">DAY(P594)</f>
        <v>22</v>
      </c>
      <c r="U594" s="27" t="s">
        <v>82</v>
      </c>
      <c r="V594" s="27"/>
      <c r="W594" s="27" t="s">
        <v>83</v>
      </c>
      <c r="X594" s="27" t="s">
        <v>482</v>
      </c>
      <c r="Y594" s="28"/>
      <c r="Z594" s="27" t="s">
        <v>1939</v>
      </c>
      <c r="AA594" s="27" t="s">
        <v>1940</v>
      </c>
      <c r="AB594" s="28"/>
      <c r="AC594" s="27" t="n">
        <v>34</v>
      </c>
      <c r="AD594" s="27" t="n">
        <v>1089</v>
      </c>
      <c r="AE594" s="27" t="s">
        <v>1330</v>
      </c>
      <c r="AF594" s="28"/>
      <c r="AG594" s="28"/>
      <c r="AH594" s="28"/>
      <c r="AI594" s="28"/>
      <c r="AJ594" s="28" t="n">
        <v>1</v>
      </c>
      <c r="AK594" s="27" t="s">
        <v>447</v>
      </c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</row>
    <row r="595" customFormat="false" ht="13.8" hidden="false" customHeight="false" outlineLevel="0" collapsed="false">
      <c r="A595" s="27" t="n">
        <v>20095300</v>
      </c>
      <c r="B595" s="27"/>
      <c r="C595" s="27" t="n">
        <v>0</v>
      </c>
      <c r="D595" s="28"/>
      <c r="E595" s="28"/>
      <c r="F595" s="28"/>
      <c r="G595" s="28"/>
      <c r="H595" s="28"/>
      <c r="I595" s="28"/>
      <c r="J595" s="28"/>
      <c r="K595" s="27"/>
      <c r="L595" s="27" t="s">
        <v>404</v>
      </c>
      <c r="M595" s="27" t="s">
        <v>405</v>
      </c>
      <c r="N595" s="27"/>
      <c r="O595" s="27" t="s">
        <v>81</v>
      </c>
      <c r="P595" s="57" t="n">
        <v>39968</v>
      </c>
      <c r="Q595" s="28"/>
      <c r="R595" s="31" t="n">
        <f aca="false">YEAR(P595)</f>
        <v>2009</v>
      </c>
      <c r="S595" s="31" t="n">
        <f aca="false">MONTH(P595)</f>
        <v>6</v>
      </c>
      <c r="T595" s="31" t="n">
        <f aca="false">DAY(P595)</f>
        <v>4</v>
      </c>
      <c r="U595" s="27" t="s">
        <v>82</v>
      </c>
      <c r="V595" s="27"/>
      <c r="W595" s="27" t="s">
        <v>83</v>
      </c>
      <c r="X595" s="27" t="s">
        <v>659</v>
      </c>
      <c r="Y595" s="28"/>
      <c r="Z595" s="27" t="s">
        <v>1941</v>
      </c>
      <c r="AA595" s="27" t="s">
        <v>1942</v>
      </c>
      <c r="AB595" s="28"/>
      <c r="AC595" s="27" t="n">
        <v>78</v>
      </c>
      <c r="AD595" s="27" t="n">
        <v>1465</v>
      </c>
      <c r="AE595" s="27" t="s">
        <v>1330</v>
      </c>
      <c r="AF595" s="28"/>
      <c r="AG595" s="28"/>
      <c r="AH595" s="28"/>
      <c r="AI595" s="28"/>
      <c r="AJ595" s="28" t="n">
        <v>1</v>
      </c>
      <c r="AK595" s="28" t="s">
        <v>447</v>
      </c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</row>
    <row r="596" customFormat="false" ht="13.8" hidden="false" customHeight="false" outlineLevel="0" collapsed="false">
      <c r="A596" s="27" t="n">
        <v>20095301</v>
      </c>
      <c r="B596" s="27"/>
      <c r="C596" s="27" t="n">
        <v>0</v>
      </c>
      <c r="D596" s="28"/>
      <c r="E596" s="28"/>
      <c r="F596" s="28"/>
      <c r="G596" s="28"/>
      <c r="H596" s="28"/>
      <c r="I596" s="28"/>
      <c r="J596" s="28"/>
      <c r="K596" s="27"/>
      <c r="L596" s="27" t="s">
        <v>404</v>
      </c>
      <c r="M596" s="27" t="s">
        <v>405</v>
      </c>
      <c r="N596" s="27"/>
      <c r="O596" s="27" t="s">
        <v>81</v>
      </c>
      <c r="P596" s="57" t="n">
        <v>39936</v>
      </c>
      <c r="Q596" s="28"/>
      <c r="R596" s="31" t="n">
        <f aca="false">YEAR(P596)</f>
        <v>2009</v>
      </c>
      <c r="S596" s="31" t="n">
        <f aca="false">MONTH(P596)</f>
        <v>5</v>
      </c>
      <c r="T596" s="31" t="n">
        <f aca="false">DAY(P596)</f>
        <v>3</v>
      </c>
      <c r="U596" s="27" t="s">
        <v>236</v>
      </c>
      <c r="V596" s="27" t="n">
        <v>0</v>
      </c>
      <c r="W596" s="27" t="s">
        <v>83</v>
      </c>
      <c r="X596" s="27" t="s">
        <v>659</v>
      </c>
      <c r="Y596" s="28"/>
      <c r="Z596" s="27" t="s">
        <v>1943</v>
      </c>
      <c r="AA596" s="27" t="s">
        <v>1944</v>
      </c>
      <c r="AB596" s="28"/>
      <c r="AC596" s="27" t="s">
        <v>1945</v>
      </c>
      <c r="AD596" s="27" t="n">
        <v>590</v>
      </c>
      <c r="AE596" s="27" t="s">
        <v>1330</v>
      </c>
      <c r="AF596" s="28"/>
      <c r="AG596" s="28"/>
      <c r="AH596" s="28"/>
      <c r="AI596" s="28"/>
      <c r="AJ596" s="28" t="n">
        <v>1</v>
      </c>
      <c r="AK596" s="28" t="s">
        <v>447</v>
      </c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</row>
    <row r="597" customFormat="false" ht="13.8" hidden="false" customHeight="false" outlineLevel="0" collapsed="false">
      <c r="A597" s="27" t="n">
        <v>20095302</v>
      </c>
      <c r="B597" s="27"/>
      <c r="C597" s="27" t="n">
        <v>0</v>
      </c>
      <c r="D597" s="28"/>
      <c r="E597" s="28"/>
      <c r="F597" s="28"/>
      <c r="G597" s="28"/>
      <c r="H597" s="28"/>
      <c r="I597" s="28"/>
      <c r="J597" s="28"/>
      <c r="K597" s="27"/>
      <c r="L597" s="27" t="s">
        <v>404</v>
      </c>
      <c r="M597" s="27" t="s">
        <v>405</v>
      </c>
      <c r="N597" s="27"/>
      <c r="O597" s="27" t="s">
        <v>81</v>
      </c>
      <c r="P597" s="57" t="n">
        <v>39926</v>
      </c>
      <c r="Q597" s="28"/>
      <c r="R597" s="31" t="n">
        <f aca="false">YEAR(P597)</f>
        <v>2009</v>
      </c>
      <c r="S597" s="31" t="n">
        <f aca="false">MONTH(P597)</f>
        <v>4</v>
      </c>
      <c r="T597" s="31" t="n">
        <f aca="false">DAY(P597)</f>
        <v>23</v>
      </c>
      <c r="U597" s="27" t="s">
        <v>236</v>
      </c>
      <c r="V597" s="27"/>
      <c r="W597" s="27" t="s">
        <v>83</v>
      </c>
      <c r="X597" s="27" t="s">
        <v>1427</v>
      </c>
      <c r="Y597" s="28"/>
      <c r="Z597" s="27" t="s">
        <v>1946</v>
      </c>
      <c r="AA597" s="27" t="s">
        <v>1947</v>
      </c>
      <c r="AB597" s="28"/>
      <c r="AC597" s="27" t="n">
        <v>109</v>
      </c>
      <c r="AD597" s="27" t="n">
        <v>1492</v>
      </c>
      <c r="AE597" s="27" t="s">
        <v>1350</v>
      </c>
      <c r="AF597" s="28"/>
      <c r="AG597" s="28"/>
      <c r="AH597" s="28"/>
      <c r="AI597" s="28"/>
      <c r="AJ597" s="28" t="n">
        <v>1</v>
      </c>
      <c r="AK597" s="28" t="s">
        <v>447</v>
      </c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</row>
    <row r="598" customFormat="false" ht="13.8" hidden="false" customHeight="false" outlineLevel="0" collapsed="false">
      <c r="A598" s="27" t="n">
        <v>20095304</v>
      </c>
      <c r="B598" s="27"/>
      <c r="C598" s="27" t="n">
        <v>0</v>
      </c>
      <c r="D598" s="28"/>
      <c r="E598" s="28"/>
      <c r="F598" s="28"/>
      <c r="G598" s="28"/>
      <c r="H598" s="28"/>
      <c r="I598" s="28"/>
      <c r="J598" s="28"/>
      <c r="K598" s="27"/>
      <c r="L598" s="27" t="s">
        <v>404</v>
      </c>
      <c r="M598" s="27" t="s">
        <v>405</v>
      </c>
      <c r="N598" s="27"/>
      <c r="O598" s="27" t="s">
        <v>81</v>
      </c>
      <c r="P598" s="57" t="n">
        <v>39949</v>
      </c>
      <c r="Q598" s="28"/>
      <c r="R598" s="31" t="n">
        <f aca="false">YEAR(P598)</f>
        <v>2009</v>
      </c>
      <c r="S598" s="31" t="n">
        <f aca="false">MONTH(P598)</f>
        <v>5</v>
      </c>
      <c r="T598" s="31" t="n">
        <f aca="false">DAY(P598)</f>
        <v>16</v>
      </c>
      <c r="U598" s="27" t="s">
        <v>82</v>
      </c>
      <c r="V598" s="27"/>
      <c r="W598" s="27" t="s">
        <v>83</v>
      </c>
      <c r="X598" s="27" t="s">
        <v>456</v>
      </c>
      <c r="Y598" s="28"/>
      <c r="Z598" s="27" t="s">
        <v>1948</v>
      </c>
      <c r="AA598" s="27" t="s">
        <v>1949</v>
      </c>
      <c r="AB598" s="28"/>
      <c r="AC598" s="27" t="n">
        <v>93</v>
      </c>
      <c r="AD598" s="27" t="n">
        <v>1506</v>
      </c>
      <c r="AE598" s="27" t="s">
        <v>1330</v>
      </c>
      <c r="AF598" s="28"/>
      <c r="AG598" s="28"/>
      <c r="AH598" s="28"/>
      <c r="AI598" s="28"/>
      <c r="AJ598" s="28" t="n">
        <v>1</v>
      </c>
      <c r="AK598" s="28" t="s">
        <v>447</v>
      </c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</row>
    <row r="599" customFormat="false" ht="13.8" hidden="false" customHeight="false" outlineLevel="0" collapsed="false">
      <c r="A599" s="27" t="n">
        <v>20095322</v>
      </c>
      <c r="B599" s="27"/>
      <c r="C599" s="27" t="n">
        <v>0</v>
      </c>
      <c r="D599" s="28"/>
      <c r="E599" s="28"/>
      <c r="F599" s="28"/>
      <c r="G599" s="28"/>
      <c r="H599" s="28"/>
      <c r="I599" s="28"/>
      <c r="J599" s="28"/>
      <c r="K599" s="27"/>
      <c r="L599" s="27" t="s">
        <v>404</v>
      </c>
      <c r="M599" s="27" t="s">
        <v>405</v>
      </c>
      <c r="N599" s="27"/>
      <c r="O599" s="27" t="s">
        <v>81</v>
      </c>
      <c r="P599" s="57" t="n">
        <v>39940</v>
      </c>
      <c r="Q599" s="28"/>
      <c r="R599" s="31" t="n">
        <f aca="false">YEAR(P599)</f>
        <v>2009</v>
      </c>
      <c r="S599" s="31" t="n">
        <f aca="false">MONTH(P599)</f>
        <v>5</v>
      </c>
      <c r="T599" s="31" t="n">
        <f aca="false">DAY(P599)</f>
        <v>7</v>
      </c>
      <c r="U599" s="27" t="s">
        <v>236</v>
      </c>
      <c r="V599" s="27" t="n">
        <v>2</v>
      </c>
      <c r="W599" s="27" t="s">
        <v>83</v>
      </c>
      <c r="X599" s="27" t="s">
        <v>1427</v>
      </c>
      <c r="Y599" s="28"/>
      <c r="Z599" s="27" t="s">
        <v>1491</v>
      </c>
      <c r="AA599" s="27" t="s">
        <v>1492</v>
      </c>
      <c r="AB599" s="28"/>
      <c r="AC599" s="27" t="n">
        <v>45</v>
      </c>
      <c r="AD599" s="27" t="n">
        <v>1219</v>
      </c>
      <c r="AE599" s="27" t="s">
        <v>1330</v>
      </c>
      <c r="AF599" s="28"/>
      <c r="AG599" s="28"/>
      <c r="AH599" s="28"/>
      <c r="AI599" s="28"/>
      <c r="AJ599" s="28" t="n">
        <v>1</v>
      </c>
      <c r="AK599" s="27" t="s">
        <v>447</v>
      </c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</row>
    <row r="600" customFormat="false" ht="13.8" hidden="false" customHeight="false" outlineLevel="0" collapsed="false">
      <c r="A600" s="27" t="n">
        <v>20095324</v>
      </c>
      <c r="B600" s="27"/>
      <c r="C600" s="27" t="n">
        <v>0</v>
      </c>
      <c r="D600" s="28"/>
      <c r="E600" s="28"/>
      <c r="F600" s="28"/>
      <c r="G600" s="28"/>
      <c r="H600" s="28"/>
      <c r="I600" s="28"/>
      <c r="J600" s="28"/>
      <c r="K600" s="27"/>
      <c r="L600" s="27" t="s">
        <v>404</v>
      </c>
      <c r="M600" s="27" t="s">
        <v>405</v>
      </c>
      <c r="N600" s="27"/>
      <c r="O600" s="27" t="s">
        <v>81</v>
      </c>
      <c r="P600" s="57" t="n">
        <v>39949</v>
      </c>
      <c r="Q600" s="28"/>
      <c r="R600" s="31" t="n">
        <f aca="false">YEAR(P600)</f>
        <v>2009</v>
      </c>
      <c r="S600" s="31" t="n">
        <f aca="false">MONTH(P600)</f>
        <v>5</v>
      </c>
      <c r="T600" s="31" t="n">
        <f aca="false">DAY(P600)</f>
        <v>16</v>
      </c>
      <c r="U600" s="27" t="s">
        <v>82</v>
      </c>
      <c r="V600" s="27" t="s">
        <v>438</v>
      </c>
      <c r="W600" s="27" t="s">
        <v>83</v>
      </c>
      <c r="X600" s="27" t="s">
        <v>1427</v>
      </c>
      <c r="Y600" s="28"/>
      <c r="Z600" s="27" t="s">
        <v>1950</v>
      </c>
      <c r="AA600" s="27" t="s">
        <v>1951</v>
      </c>
      <c r="AB600" s="28"/>
      <c r="AC600" s="27" t="n">
        <v>23</v>
      </c>
      <c r="AD600" s="27" t="n">
        <v>1035</v>
      </c>
      <c r="AE600" s="27" t="s">
        <v>1330</v>
      </c>
      <c r="AF600" s="28"/>
      <c r="AG600" s="28"/>
      <c r="AH600" s="28"/>
      <c r="AI600" s="28"/>
      <c r="AJ600" s="28" t="n">
        <v>1</v>
      </c>
      <c r="AK600" s="27" t="s">
        <v>447</v>
      </c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</row>
    <row r="601" customFormat="false" ht="13.8" hidden="false" customHeight="false" outlineLevel="0" collapsed="false">
      <c r="A601" s="27" t="n">
        <v>20095329</v>
      </c>
      <c r="B601" s="27"/>
      <c r="C601" s="27" t="n">
        <v>0</v>
      </c>
      <c r="D601" s="28"/>
      <c r="E601" s="28"/>
      <c r="F601" s="28"/>
      <c r="G601" s="28"/>
      <c r="H601" s="28"/>
      <c r="I601" s="28"/>
      <c r="J601" s="28"/>
      <c r="K601" s="27"/>
      <c r="L601" s="27" t="s">
        <v>404</v>
      </c>
      <c r="M601" s="27" t="s">
        <v>405</v>
      </c>
      <c r="N601" s="27"/>
      <c r="O601" s="27" t="s">
        <v>81</v>
      </c>
      <c r="P601" s="57" t="n">
        <v>39946</v>
      </c>
      <c r="Q601" s="28"/>
      <c r="R601" s="31" t="n">
        <f aca="false">YEAR(P601)</f>
        <v>2009</v>
      </c>
      <c r="S601" s="31" t="n">
        <f aca="false">MONTH(P601)</f>
        <v>5</v>
      </c>
      <c r="T601" s="31" t="n">
        <f aca="false">DAY(P601)</f>
        <v>13</v>
      </c>
      <c r="U601" s="27" t="s">
        <v>236</v>
      </c>
      <c r="V601" s="27"/>
      <c r="W601" s="27" t="s">
        <v>83</v>
      </c>
      <c r="X601" s="27" t="s">
        <v>1135</v>
      </c>
      <c r="Y601" s="28"/>
      <c r="Z601" s="27" t="s">
        <v>1952</v>
      </c>
      <c r="AA601" s="27" t="s">
        <v>1953</v>
      </c>
      <c r="AB601" s="28"/>
      <c r="AC601" s="27" t="n">
        <v>161</v>
      </c>
      <c r="AD601" s="27" t="n">
        <v>1652</v>
      </c>
      <c r="AE601" s="27" t="s">
        <v>1350</v>
      </c>
      <c r="AF601" s="28"/>
      <c r="AG601" s="28"/>
      <c r="AH601" s="28"/>
      <c r="AI601" s="28"/>
      <c r="AJ601" s="28" t="n">
        <v>1</v>
      </c>
      <c r="AK601" s="27" t="s">
        <v>447</v>
      </c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</row>
    <row r="602" customFormat="false" ht="13.8" hidden="false" customHeight="false" outlineLevel="0" collapsed="false">
      <c r="A602" s="27" t="n">
        <v>20095330</v>
      </c>
      <c r="B602" s="27"/>
      <c r="C602" s="27" t="n">
        <v>0</v>
      </c>
      <c r="D602" s="28"/>
      <c r="E602" s="28"/>
      <c r="F602" s="28"/>
      <c r="G602" s="28"/>
      <c r="H602" s="28"/>
      <c r="I602" s="28"/>
      <c r="J602" s="28"/>
      <c r="K602" s="27"/>
      <c r="L602" s="27" t="s">
        <v>404</v>
      </c>
      <c r="M602" s="27" t="s">
        <v>405</v>
      </c>
      <c r="N602" s="27"/>
      <c r="O602" s="27" t="s">
        <v>81</v>
      </c>
      <c r="P602" s="57" t="n">
        <v>39946</v>
      </c>
      <c r="Q602" s="28"/>
      <c r="R602" s="31" t="n">
        <f aca="false">YEAR(P602)</f>
        <v>2009</v>
      </c>
      <c r="S602" s="31" t="n">
        <f aca="false">MONTH(P602)</f>
        <v>5</v>
      </c>
      <c r="T602" s="31" t="n">
        <f aca="false">DAY(P602)</f>
        <v>13</v>
      </c>
      <c r="U602" s="27" t="s">
        <v>236</v>
      </c>
      <c r="V602" s="27"/>
      <c r="W602" s="27" t="s">
        <v>83</v>
      </c>
      <c r="X602" s="27" t="s">
        <v>1556</v>
      </c>
      <c r="Y602" s="28"/>
      <c r="Z602" s="27" t="s">
        <v>1954</v>
      </c>
      <c r="AA602" s="27" t="s">
        <v>1955</v>
      </c>
      <c r="AB602" s="28"/>
      <c r="AC602" s="27" t="n">
        <v>76</v>
      </c>
      <c r="AD602" s="27" t="n">
        <v>1409</v>
      </c>
      <c r="AE602" s="27" t="s">
        <v>1330</v>
      </c>
      <c r="AF602" s="28"/>
      <c r="AG602" s="28"/>
      <c r="AH602" s="28"/>
      <c r="AI602" s="28"/>
      <c r="AJ602" s="28" t="n">
        <v>1</v>
      </c>
      <c r="AK602" s="27" t="s">
        <v>447</v>
      </c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</row>
    <row r="603" customFormat="false" ht="13.8" hidden="false" customHeight="false" outlineLevel="0" collapsed="false">
      <c r="A603" s="27" t="n">
        <v>20095332</v>
      </c>
      <c r="B603" s="27"/>
      <c r="C603" s="27" t="n">
        <v>0</v>
      </c>
      <c r="D603" s="28"/>
      <c r="E603" s="28"/>
      <c r="F603" s="28"/>
      <c r="G603" s="28"/>
      <c r="H603" s="28"/>
      <c r="I603" s="28"/>
      <c r="J603" s="28"/>
      <c r="K603" s="27"/>
      <c r="L603" s="27" t="s">
        <v>404</v>
      </c>
      <c r="M603" s="27" t="s">
        <v>405</v>
      </c>
      <c r="N603" s="27"/>
      <c r="O603" s="27" t="s">
        <v>81</v>
      </c>
      <c r="P603" s="57" t="n">
        <v>39949</v>
      </c>
      <c r="Q603" s="28"/>
      <c r="R603" s="31" t="n">
        <f aca="false">YEAR(P603)</f>
        <v>2009</v>
      </c>
      <c r="S603" s="31" t="n">
        <f aca="false">MONTH(P603)</f>
        <v>5</v>
      </c>
      <c r="T603" s="31" t="n">
        <f aca="false">DAY(P603)</f>
        <v>16</v>
      </c>
      <c r="U603" s="27" t="s">
        <v>82</v>
      </c>
      <c r="V603" s="27" t="s">
        <v>406</v>
      </c>
      <c r="W603" s="27" t="s">
        <v>83</v>
      </c>
      <c r="X603" s="27" t="s">
        <v>1427</v>
      </c>
      <c r="Y603" s="28"/>
      <c r="Z603" s="27" t="s">
        <v>1950</v>
      </c>
      <c r="AA603" s="27" t="s">
        <v>1956</v>
      </c>
      <c r="AB603" s="28"/>
      <c r="AC603" s="27" t="n">
        <v>67</v>
      </c>
      <c r="AD603" s="27" t="n">
        <v>1364</v>
      </c>
      <c r="AE603" s="27" t="s">
        <v>1350</v>
      </c>
      <c r="AF603" s="28"/>
      <c r="AG603" s="28"/>
      <c r="AH603" s="28"/>
      <c r="AI603" s="28"/>
      <c r="AJ603" s="28" t="n">
        <v>1</v>
      </c>
      <c r="AK603" s="27" t="s">
        <v>447</v>
      </c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</row>
    <row r="604" customFormat="false" ht="13.8" hidden="false" customHeight="false" outlineLevel="0" collapsed="false">
      <c r="A604" s="27" t="n">
        <v>20095337</v>
      </c>
      <c r="B604" s="27"/>
      <c r="C604" s="27" t="n">
        <v>0</v>
      </c>
      <c r="D604" s="28"/>
      <c r="E604" s="28"/>
      <c r="F604" s="28"/>
      <c r="G604" s="28"/>
      <c r="H604" s="28"/>
      <c r="I604" s="28"/>
      <c r="J604" s="28"/>
      <c r="K604" s="27"/>
      <c r="L604" s="27" t="s">
        <v>404</v>
      </c>
      <c r="M604" s="27" t="s">
        <v>405</v>
      </c>
      <c r="N604" s="27"/>
      <c r="O604" s="27" t="s">
        <v>81</v>
      </c>
      <c r="P604" s="57" t="n">
        <v>39979</v>
      </c>
      <c r="Q604" s="28"/>
      <c r="R604" s="31" t="n">
        <f aca="false">YEAR(P604)</f>
        <v>2009</v>
      </c>
      <c r="S604" s="31" t="n">
        <f aca="false">MONTH(P604)</f>
        <v>6</v>
      </c>
      <c r="T604" s="31" t="n">
        <f aca="false">DAY(P604)</f>
        <v>15</v>
      </c>
      <c r="U604" s="27" t="s">
        <v>82</v>
      </c>
      <c r="V604" s="27"/>
      <c r="W604" s="27" t="s">
        <v>83</v>
      </c>
      <c r="X604" s="27" t="s">
        <v>456</v>
      </c>
      <c r="Y604" s="28"/>
      <c r="Z604" s="27" t="s">
        <v>1587</v>
      </c>
      <c r="AA604" s="27" t="s">
        <v>1957</v>
      </c>
      <c r="AB604" s="28"/>
      <c r="AC604" s="27" t="n">
        <v>105</v>
      </c>
      <c r="AD604" s="27"/>
      <c r="AE604" s="27" t="s">
        <v>1330</v>
      </c>
      <c r="AF604" s="28"/>
      <c r="AG604" s="28"/>
      <c r="AH604" s="28"/>
      <c r="AI604" s="28"/>
      <c r="AJ604" s="28" t="n">
        <v>1</v>
      </c>
      <c r="AK604" s="27" t="s">
        <v>447</v>
      </c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</row>
    <row r="605" customFormat="false" ht="13.8" hidden="false" customHeight="false" outlineLevel="0" collapsed="false">
      <c r="A605" s="27" t="n">
        <v>20095363</v>
      </c>
      <c r="B605" s="27"/>
      <c r="C605" s="27" t="n">
        <v>0</v>
      </c>
      <c r="D605" s="28"/>
      <c r="E605" s="28"/>
      <c r="F605" s="28"/>
      <c r="G605" s="28"/>
      <c r="H605" s="28"/>
      <c r="I605" s="28"/>
      <c r="J605" s="28"/>
      <c r="K605" s="27"/>
      <c r="L605" s="27" t="s">
        <v>404</v>
      </c>
      <c r="M605" s="27" t="s">
        <v>405</v>
      </c>
      <c r="N605" s="27"/>
      <c r="O605" s="27" t="s">
        <v>81</v>
      </c>
      <c r="P605" s="57" t="n">
        <v>39953</v>
      </c>
      <c r="Q605" s="28"/>
      <c r="R605" s="31" t="n">
        <f aca="false">YEAR(P605)</f>
        <v>2009</v>
      </c>
      <c r="S605" s="31" t="n">
        <f aca="false">MONTH(P605)</f>
        <v>5</v>
      </c>
      <c r="T605" s="31" t="n">
        <f aca="false">DAY(P605)</f>
        <v>20</v>
      </c>
      <c r="U605" s="27" t="s">
        <v>82</v>
      </c>
      <c r="V605" s="27"/>
      <c r="W605" s="27" t="s">
        <v>83</v>
      </c>
      <c r="X605" s="27" t="s">
        <v>1135</v>
      </c>
      <c r="Y605" s="28"/>
      <c r="Z605" s="27" t="s">
        <v>1958</v>
      </c>
      <c r="AA605" s="27" t="s">
        <v>1959</v>
      </c>
      <c r="AB605" s="28"/>
      <c r="AC605" s="27" t="n">
        <v>74</v>
      </c>
      <c r="AD605" s="27" t="n">
        <v>1395</v>
      </c>
      <c r="AE605" s="27" t="s">
        <v>1330</v>
      </c>
      <c r="AF605" s="28"/>
      <c r="AG605" s="28"/>
      <c r="AH605" s="28"/>
      <c r="AI605" s="28"/>
      <c r="AJ605" s="28" t="n">
        <v>1</v>
      </c>
      <c r="AK605" s="27" t="s">
        <v>447</v>
      </c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</row>
    <row r="606" customFormat="false" ht="13.8" hidden="false" customHeight="false" outlineLevel="0" collapsed="false">
      <c r="A606" s="27" t="n">
        <v>20095365</v>
      </c>
      <c r="B606" s="27"/>
      <c r="C606" s="27" t="n">
        <v>0</v>
      </c>
      <c r="D606" s="28"/>
      <c r="E606" s="28"/>
      <c r="F606" s="28"/>
      <c r="G606" s="28"/>
      <c r="H606" s="28"/>
      <c r="I606" s="28"/>
      <c r="J606" s="28"/>
      <c r="K606" s="27"/>
      <c r="L606" s="27" t="s">
        <v>404</v>
      </c>
      <c r="M606" s="27" t="s">
        <v>405</v>
      </c>
      <c r="N606" s="27"/>
      <c r="O606" s="27" t="s">
        <v>81</v>
      </c>
      <c r="P606" s="57" t="n">
        <v>39940</v>
      </c>
      <c r="Q606" s="28"/>
      <c r="R606" s="31" t="n">
        <f aca="false">YEAR(P606)</f>
        <v>2009</v>
      </c>
      <c r="S606" s="31" t="n">
        <f aca="false">MONTH(P606)</f>
        <v>5</v>
      </c>
      <c r="T606" s="31" t="n">
        <f aca="false">DAY(P606)</f>
        <v>7</v>
      </c>
      <c r="U606" s="27" t="s">
        <v>82</v>
      </c>
      <c r="V606" s="27" t="n">
        <v>2</v>
      </c>
      <c r="W606" s="27" t="s">
        <v>83</v>
      </c>
      <c r="X606" s="27" t="s">
        <v>1427</v>
      </c>
      <c r="Y606" s="28"/>
      <c r="Z606" s="27" t="s">
        <v>1960</v>
      </c>
      <c r="AA606" s="27" t="s">
        <v>1492</v>
      </c>
      <c r="AB606" s="28"/>
      <c r="AC606" s="27" t="s">
        <v>1961</v>
      </c>
      <c r="AD606" s="27" t="n">
        <v>1147</v>
      </c>
      <c r="AE606" s="27" t="s">
        <v>1330</v>
      </c>
      <c r="AF606" s="28"/>
      <c r="AG606" s="28"/>
      <c r="AH606" s="28"/>
      <c r="AI606" s="28"/>
      <c r="AJ606" s="28" t="n">
        <v>1</v>
      </c>
      <c r="AK606" s="27" t="s">
        <v>447</v>
      </c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</row>
    <row r="607" customFormat="false" ht="13.8" hidden="false" customHeight="false" outlineLevel="0" collapsed="false">
      <c r="A607" s="27" t="n">
        <v>20095368</v>
      </c>
      <c r="B607" s="27"/>
      <c r="C607" s="27" t="n">
        <v>0</v>
      </c>
      <c r="D607" s="28"/>
      <c r="E607" s="28"/>
      <c r="F607" s="28"/>
      <c r="G607" s="28"/>
      <c r="H607" s="28"/>
      <c r="I607" s="28"/>
      <c r="J607" s="28"/>
      <c r="K607" s="27"/>
      <c r="L607" s="27" t="s">
        <v>404</v>
      </c>
      <c r="M607" s="27" t="s">
        <v>405</v>
      </c>
      <c r="N607" s="27"/>
      <c r="O607" s="27" t="s">
        <v>81</v>
      </c>
      <c r="P607" s="57" t="n">
        <v>39980</v>
      </c>
      <c r="Q607" s="28"/>
      <c r="R607" s="31" t="n">
        <f aca="false">YEAR(P607)</f>
        <v>2009</v>
      </c>
      <c r="S607" s="31" t="n">
        <f aca="false">MONTH(P607)</f>
        <v>6</v>
      </c>
      <c r="T607" s="31" t="n">
        <f aca="false">DAY(P607)</f>
        <v>16</v>
      </c>
      <c r="U607" s="27" t="s">
        <v>82</v>
      </c>
      <c r="V607" s="27"/>
      <c r="W607" s="27" t="s">
        <v>83</v>
      </c>
      <c r="X607" s="27" t="s">
        <v>1135</v>
      </c>
      <c r="Y607" s="28"/>
      <c r="Z607" s="27" t="s">
        <v>1962</v>
      </c>
      <c r="AA607" s="27" t="s">
        <v>1963</v>
      </c>
      <c r="AB607" s="28"/>
      <c r="AC607" s="27" t="n">
        <v>87</v>
      </c>
      <c r="AD607" s="27" t="n">
        <v>1427</v>
      </c>
      <c r="AE607" s="27" t="s">
        <v>1330</v>
      </c>
      <c r="AF607" s="28"/>
      <c r="AG607" s="28"/>
      <c r="AH607" s="28"/>
      <c r="AI607" s="28"/>
      <c r="AJ607" s="28" t="n">
        <v>1</v>
      </c>
      <c r="AK607" s="27" t="s">
        <v>447</v>
      </c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</row>
    <row r="608" customFormat="false" ht="13.8" hidden="false" customHeight="false" outlineLevel="0" collapsed="false">
      <c r="A608" s="27" t="n">
        <v>20095371</v>
      </c>
      <c r="B608" s="27"/>
      <c r="C608" s="27" t="n">
        <v>0</v>
      </c>
      <c r="D608" s="28"/>
      <c r="E608" s="28"/>
      <c r="F608" s="28"/>
      <c r="G608" s="28"/>
      <c r="H608" s="28"/>
      <c r="I608" s="28"/>
      <c r="J608" s="28"/>
      <c r="K608" s="27"/>
      <c r="L608" s="27" t="s">
        <v>404</v>
      </c>
      <c r="M608" s="27" t="s">
        <v>405</v>
      </c>
      <c r="N608" s="27"/>
      <c r="O608" s="27" t="s">
        <v>81</v>
      </c>
      <c r="P608" s="57" t="n">
        <v>39980</v>
      </c>
      <c r="Q608" s="28"/>
      <c r="R608" s="31" t="n">
        <f aca="false">YEAR(P608)</f>
        <v>2009</v>
      </c>
      <c r="S608" s="31" t="n">
        <f aca="false">MONTH(P608)</f>
        <v>6</v>
      </c>
      <c r="T608" s="31" t="n">
        <f aca="false">DAY(P608)</f>
        <v>16</v>
      </c>
      <c r="U608" s="27" t="s">
        <v>82</v>
      </c>
      <c r="V608" s="27"/>
      <c r="W608" s="27" t="s">
        <v>83</v>
      </c>
      <c r="X608" s="27" t="s">
        <v>1135</v>
      </c>
      <c r="Y608" s="28"/>
      <c r="Z608" s="27" t="s">
        <v>1964</v>
      </c>
      <c r="AA608" s="27" t="s">
        <v>1963</v>
      </c>
      <c r="AB608" s="28"/>
      <c r="AC608" s="27"/>
      <c r="AD608" s="27" t="n">
        <v>608</v>
      </c>
      <c r="AE608" s="27" t="s">
        <v>1330</v>
      </c>
      <c r="AF608" s="28"/>
      <c r="AG608" s="28"/>
      <c r="AH608" s="28"/>
      <c r="AI608" s="28"/>
      <c r="AJ608" s="28" t="n">
        <v>1</v>
      </c>
      <c r="AK608" s="27" t="s">
        <v>447</v>
      </c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</row>
    <row r="609" customFormat="false" ht="13.8" hidden="false" customHeight="false" outlineLevel="0" collapsed="false">
      <c r="A609" s="27" t="n">
        <v>20095373</v>
      </c>
      <c r="B609" s="27"/>
      <c r="C609" s="27" t="n">
        <v>0</v>
      </c>
      <c r="D609" s="28"/>
      <c r="E609" s="28"/>
      <c r="F609" s="28"/>
      <c r="G609" s="28"/>
      <c r="H609" s="28"/>
      <c r="I609" s="28"/>
      <c r="J609" s="28"/>
      <c r="K609" s="27"/>
      <c r="L609" s="27" t="s">
        <v>404</v>
      </c>
      <c r="M609" s="27" t="s">
        <v>405</v>
      </c>
      <c r="N609" s="27"/>
      <c r="O609" s="27" t="s">
        <v>81</v>
      </c>
      <c r="P609" s="57" t="n">
        <v>40012</v>
      </c>
      <c r="Q609" s="28"/>
      <c r="R609" s="31" t="n">
        <f aca="false">YEAR(P609)</f>
        <v>2009</v>
      </c>
      <c r="S609" s="31" t="n">
        <f aca="false">MONTH(P609)</f>
        <v>7</v>
      </c>
      <c r="T609" s="31" t="n">
        <f aca="false">DAY(P609)</f>
        <v>18</v>
      </c>
      <c r="U609" s="27" t="s">
        <v>236</v>
      </c>
      <c r="V609" s="27"/>
      <c r="W609" s="27" t="s">
        <v>83</v>
      </c>
      <c r="X609" s="27" t="s">
        <v>422</v>
      </c>
      <c r="Y609" s="28"/>
      <c r="Z609" s="27" t="s">
        <v>1965</v>
      </c>
      <c r="AA609" s="27" t="s">
        <v>1966</v>
      </c>
      <c r="AB609" s="28"/>
      <c r="AC609" s="27" t="n">
        <v>53</v>
      </c>
      <c r="AD609" s="27"/>
      <c r="AE609" s="27" t="s">
        <v>1330</v>
      </c>
      <c r="AF609" s="28"/>
      <c r="AG609" s="28"/>
      <c r="AH609" s="28"/>
      <c r="AI609" s="28"/>
      <c r="AJ609" s="28" t="n">
        <v>1</v>
      </c>
      <c r="AK609" s="27" t="s">
        <v>447</v>
      </c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</row>
    <row r="610" customFormat="false" ht="13.8" hidden="false" customHeight="false" outlineLevel="0" collapsed="false">
      <c r="A610" s="27" t="n">
        <v>20095433</v>
      </c>
      <c r="B610" s="27"/>
      <c r="C610" s="27" t="n">
        <v>0</v>
      </c>
      <c r="D610" s="28"/>
      <c r="E610" s="28"/>
      <c r="F610" s="28"/>
      <c r="G610" s="28"/>
      <c r="H610" s="28"/>
      <c r="I610" s="28"/>
      <c r="J610" s="28"/>
      <c r="K610" s="27"/>
      <c r="L610" s="27" t="s">
        <v>404</v>
      </c>
      <c r="M610" s="27" t="s">
        <v>405</v>
      </c>
      <c r="N610" s="27"/>
      <c r="O610" s="27" t="s">
        <v>81</v>
      </c>
      <c r="P610" s="57" t="n">
        <v>40092</v>
      </c>
      <c r="Q610" s="28"/>
      <c r="R610" s="31" t="n">
        <f aca="false">YEAR(P610)</f>
        <v>2009</v>
      </c>
      <c r="S610" s="31" t="n">
        <f aca="false">MONTH(P610)</f>
        <v>10</v>
      </c>
      <c r="T610" s="31" t="n">
        <f aca="false">DAY(P610)</f>
        <v>6</v>
      </c>
      <c r="U610" s="27" t="s">
        <v>236</v>
      </c>
      <c r="V610" s="27"/>
      <c r="W610" s="27" t="s">
        <v>83</v>
      </c>
      <c r="X610" s="27" t="s">
        <v>456</v>
      </c>
      <c r="Y610" s="28"/>
      <c r="Z610" s="27" t="s">
        <v>1967</v>
      </c>
      <c r="AA610" s="27" t="s">
        <v>1968</v>
      </c>
      <c r="AB610" s="28"/>
      <c r="AC610" s="27" t="n">
        <v>227</v>
      </c>
      <c r="AD610" s="27" t="n">
        <v>1726</v>
      </c>
      <c r="AE610" s="27" t="s">
        <v>1330</v>
      </c>
      <c r="AF610" s="28"/>
      <c r="AG610" s="28"/>
      <c r="AH610" s="28"/>
      <c r="AI610" s="28"/>
      <c r="AJ610" s="28" t="n">
        <v>1</v>
      </c>
      <c r="AK610" s="27" t="s">
        <v>447</v>
      </c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</row>
    <row r="611" customFormat="false" ht="13.8" hidden="false" customHeight="false" outlineLevel="0" collapsed="false">
      <c r="A611" s="27" t="n">
        <v>20095434</v>
      </c>
      <c r="B611" s="27"/>
      <c r="C611" s="27" t="n">
        <v>0</v>
      </c>
      <c r="D611" s="28"/>
      <c r="E611" s="28"/>
      <c r="F611" s="28"/>
      <c r="G611" s="28"/>
      <c r="H611" s="28"/>
      <c r="I611" s="28"/>
      <c r="J611" s="28"/>
      <c r="K611" s="27"/>
      <c r="L611" s="27" t="s">
        <v>404</v>
      </c>
      <c r="M611" s="27" t="s">
        <v>405</v>
      </c>
      <c r="N611" s="27"/>
      <c r="O611" s="27" t="s">
        <v>81</v>
      </c>
      <c r="P611" s="57" t="n">
        <v>40063</v>
      </c>
      <c r="Q611" s="28"/>
      <c r="R611" s="31" t="n">
        <f aca="false">YEAR(P611)</f>
        <v>2009</v>
      </c>
      <c r="S611" s="31" t="n">
        <f aca="false">MONTH(P611)</f>
        <v>9</v>
      </c>
      <c r="T611" s="31" t="n">
        <f aca="false">DAY(P611)</f>
        <v>7</v>
      </c>
      <c r="U611" s="27" t="s">
        <v>82</v>
      </c>
      <c r="V611" s="27"/>
      <c r="W611" s="27" t="s">
        <v>83</v>
      </c>
      <c r="X611" s="27" t="s">
        <v>422</v>
      </c>
      <c r="Y611" s="28"/>
      <c r="Z611" s="27" t="s">
        <v>1969</v>
      </c>
      <c r="AA611" s="27" t="s">
        <v>1970</v>
      </c>
      <c r="AB611" s="28"/>
      <c r="AC611" s="27" t="n">
        <v>128</v>
      </c>
      <c r="AD611" s="27" t="n">
        <v>1536</v>
      </c>
      <c r="AE611" s="27" t="s">
        <v>1330</v>
      </c>
      <c r="AF611" s="28"/>
      <c r="AG611" s="28"/>
      <c r="AH611" s="28"/>
      <c r="AI611" s="28"/>
      <c r="AJ611" s="28" t="n">
        <v>1</v>
      </c>
      <c r="AK611" s="27" t="s">
        <v>447</v>
      </c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</row>
    <row r="612" customFormat="false" ht="13.8" hidden="false" customHeight="false" outlineLevel="0" collapsed="false">
      <c r="A612" s="27" t="n">
        <v>20095456</v>
      </c>
      <c r="B612" s="27"/>
      <c r="C612" s="27" t="n">
        <v>0</v>
      </c>
      <c r="D612" s="28"/>
      <c r="E612" s="28"/>
      <c r="F612" s="28"/>
      <c r="G612" s="28"/>
      <c r="H612" s="28"/>
      <c r="I612" s="28"/>
      <c r="J612" s="28"/>
      <c r="K612" s="27"/>
      <c r="L612" s="27" t="s">
        <v>404</v>
      </c>
      <c r="M612" s="27" t="s">
        <v>405</v>
      </c>
      <c r="N612" s="27"/>
      <c r="O612" s="27" t="s">
        <v>81</v>
      </c>
      <c r="P612" s="57" t="n">
        <v>40106</v>
      </c>
      <c r="Q612" s="28"/>
      <c r="R612" s="31" t="n">
        <f aca="false">YEAR(P612)</f>
        <v>2009</v>
      </c>
      <c r="S612" s="31" t="n">
        <f aca="false">MONTH(P612)</f>
        <v>10</v>
      </c>
      <c r="T612" s="31" t="n">
        <f aca="false">DAY(P612)</f>
        <v>20</v>
      </c>
      <c r="U612" s="27" t="s">
        <v>236</v>
      </c>
      <c r="V612" s="27"/>
      <c r="W612" s="27" t="s">
        <v>83</v>
      </c>
      <c r="X612" s="27" t="s">
        <v>482</v>
      </c>
      <c r="Y612" s="28"/>
      <c r="Z612" s="27" t="s">
        <v>1971</v>
      </c>
      <c r="AA612" s="27" t="s">
        <v>1972</v>
      </c>
      <c r="AB612" s="28"/>
      <c r="AC612" s="27" t="n">
        <v>123</v>
      </c>
      <c r="AD612" s="27" t="n">
        <v>1468</v>
      </c>
      <c r="AE612" s="27" t="s">
        <v>1330</v>
      </c>
      <c r="AF612" s="28"/>
      <c r="AG612" s="28"/>
      <c r="AH612" s="28"/>
      <c r="AI612" s="28"/>
      <c r="AJ612" s="28" t="n">
        <v>1</v>
      </c>
      <c r="AK612" s="27" t="s">
        <v>447</v>
      </c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</row>
    <row r="613" customFormat="false" ht="13.8" hidden="false" customHeight="false" outlineLevel="0" collapsed="false">
      <c r="A613" s="27" t="n">
        <v>20105307</v>
      </c>
      <c r="B613" s="27"/>
      <c r="C613" s="27" t="n">
        <v>0</v>
      </c>
      <c r="D613" s="28"/>
      <c r="E613" s="28"/>
      <c r="F613" s="28"/>
      <c r="G613" s="28"/>
      <c r="H613" s="28"/>
      <c r="I613" s="28"/>
      <c r="J613" s="28"/>
      <c r="K613" s="27"/>
      <c r="L613" s="27" t="s">
        <v>404</v>
      </c>
      <c r="M613" s="27" t="s">
        <v>405</v>
      </c>
      <c r="N613" s="27"/>
      <c r="O613" s="27" t="s">
        <v>81</v>
      </c>
      <c r="P613" s="57" t="n">
        <v>40288</v>
      </c>
      <c r="Q613" s="28"/>
      <c r="R613" s="31" t="n">
        <f aca="false">YEAR(P613)</f>
        <v>2010</v>
      </c>
      <c r="S613" s="31" t="n">
        <f aca="false">MONTH(P613)</f>
        <v>4</v>
      </c>
      <c r="T613" s="31" t="n">
        <f aca="false">DAY(P613)</f>
        <v>20</v>
      </c>
      <c r="U613" s="27" t="s">
        <v>236</v>
      </c>
      <c r="V613" s="27" t="n">
        <v>13</v>
      </c>
      <c r="W613" s="27" t="s">
        <v>83</v>
      </c>
      <c r="X613" s="27" t="s">
        <v>1127</v>
      </c>
      <c r="Y613" s="28"/>
      <c r="Z613" s="27" t="s">
        <v>1973</v>
      </c>
      <c r="AA613" s="27" t="s">
        <v>1974</v>
      </c>
      <c r="AB613" s="28"/>
      <c r="AC613" s="27" t="n">
        <v>264</v>
      </c>
      <c r="AD613" s="27" t="n">
        <v>1770</v>
      </c>
      <c r="AE613" s="27" t="s">
        <v>1350</v>
      </c>
      <c r="AF613" s="28"/>
      <c r="AG613" s="28"/>
      <c r="AH613" s="28"/>
      <c r="AI613" s="28"/>
      <c r="AJ613" s="28" t="n">
        <v>1</v>
      </c>
      <c r="AK613" s="27" t="s">
        <v>447</v>
      </c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</row>
    <row r="614" customFormat="false" ht="13.8" hidden="false" customHeight="false" outlineLevel="0" collapsed="false">
      <c r="A614" s="27" t="n">
        <v>20105316</v>
      </c>
      <c r="B614" s="27"/>
      <c r="C614" s="27" t="n">
        <v>0</v>
      </c>
      <c r="D614" s="28"/>
      <c r="E614" s="28"/>
      <c r="F614" s="28"/>
      <c r="G614" s="28"/>
      <c r="H614" s="28"/>
      <c r="I614" s="28"/>
      <c r="J614" s="28"/>
      <c r="K614" s="27"/>
      <c r="L614" s="27" t="s">
        <v>404</v>
      </c>
      <c r="M614" s="27" t="s">
        <v>405</v>
      </c>
      <c r="N614" s="27"/>
      <c r="O614" s="27" t="s">
        <v>81</v>
      </c>
      <c r="P614" s="57" t="n">
        <v>40305</v>
      </c>
      <c r="Q614" s="28"/>
      <c r="R614" s="31" t="n">
        <f aca="false">YEAR(P614)</f>
        <v>2010</v>
      </c>
      <c r="S614" s="31" t="n">
        <f aca="false">MONTH(P614)</f>
        <v>5</v>
      </c>
      <c r="T614" s="31" t="n">
        <f aca="false">DAY(P614)</f>
        <v>7</v>
      </c>
      <c r="U614" s="27" t="s">
        <v>236</v>
      </c>
      <c r="V614" s="27"/>
      <c r="W614" s="27" t="s">
        <v>83</v>
      </c>
      <c r="X614" s="27" t="s">
        <v>1739</v>
      </c>
      <c r="Y614" s="28"/>
      <c r="Z614" s="27" t="s">
        <v>1860</v>
      </c>
      <c r="AA614" s="27" t="s">
        <v>1975</v>
      </c>
      <c r="AB614" s="28"/>
      <c r="AC614" s="27" t="n">
        <v>240</v>
      </c>
      <c r="AD614" s="27" t="n">
        <v>1831</v>
      </c>
      <c r="AE614" s="27" t="s">
        <v>1350</v>
      </c>
      <c r="AF614" s="28"/>
      <c r="AG614" s="28"/>
      <c r="AH614" s="28"/>
      <c r="AI614" s="28"/>
      <c r="AJ614" s="28" t="n">
        <v>1</v>
      </c>
      <c r="AK614" s="27" t="s">
        <v>447</v>
      </c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</row>
    <row r="615" customFormat="false" ht="13.8" hidden="false" customHeight="false" outlineLevel="0" collapsed="false">
      <c r="A615" s="27" t="n">
        <v>20105363</v>
      </c>
      <c r="B615" s="27"/>
      <c r="C615" s="27" t="n">
        <v>0</v>
      </c>
      <c r="D615" s="28"/>
      <c r="E615" s="28"/>
      <c r="F615" s="28"/>
      <c r="G615" s="28"/>
      <c r="H615" s="28"/>
      <c r="I615" s="28"/>
      <c r="J615" s="28"/>
      <c r="K615" s="27"/>
      <c r="L615" s="27" t="s">
        <v>404</v>
      </c>
      <c r="M615" s="27" t="s">
        <v>405</v>
      </c>
      <c r="N615" s="27"/>
      <c r="O615" s="27" t="s">
        <v>81</v>
      </c>
      <c r="P615" s="27" t="s">
        <v>1976</v>
      </c>
      <c r="Q615" s="28"/>
      <c r="R615" s="31" t="n">
        <v>2010</v>
      </c>
      <c r="S615" s="31"/>
      <c r="T615" s="31"/>
      <c r="U615" s="27" t="s">
        <v>82</v>
      </c>
      <c r="V615" s="27"/>
      <c r="W615" s="27" t="s">
        <v>83</v>
      </c>
      <c r="X615" s="27" t="s">
        <v>1556</v>
      </c>
      <c r="Y615" s="28"/>
      <c r="Z615" s="27" t="s">
        <v>1977</v>
      </c>
      <c r="AA615" s="27" t="s">
        <v>1978</v>
      </c>
      <c r="AB615" s="28"/>
      <c r="AC615" s="27" t="n">
        <v>98</v>
      </c>
      <c r="AD615" s="27" t="n">
        <v>1529</v>
      </c>
      <c r="AE615" s="27" t="s">
        <v>1350</v>
      </c>
      <c r="AF615" s="28"/>
      <c r="AG615" s="28"/>
      <c r="AH615" s="28"/>
      <c r="AI615" s="28"/>
      <c r="AJ615" s="28" t="n">
        <v>1</v>
      </c>
      <c r="AK615" s="27" t="s">
        <v>447</v>
      </c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</row>
    <row r="616" customFormat="false" ht="13.8" hidden="false" customHeight="false" outlineLevel="0" collapsed="false">
      <c r="A616" s="27" t="n">
        <v>20105364</v>
      </c>
      <c r="B616" s="27"/>
      <c r="C616" s="27" t="n">
        <v>0</v>
      </c>
      <c r="D616" s="28"/>
      <c r="E616" s="28"/>
      <c r="F616" s="28"/>
      <c r="G616" s="28"/>
      <c r="H616" s="28"/>
      <c r="I616" s="28"/>
      <c r="J616" s="28"/>
      <c r="K616" s="27"/>
      <c r="L616" s="27" t="s">
        <v>404</v>
      </c>
      <c r="M616" s="27" t="s">
        <v>405</v>
      </c>
      <c r="N616" s="27"/>
      <c r="O616" s="27" t="s">
        <v>81</v>
      </c>
      <c r="P616" s="27" t="s">
        <v>1976</v>
      </c>
      <c r="Q616" s="28"/>
      <c r="R616" s="31" t="n">
        <v>2010</v>
      </c>
      <c r="S616" s="31"/>
      <c r="T616" s="31"/>
      <c r="U616" s="27" t="s">
        <v>236</v>
      </c>
      <c r="V616" s="27"/>
      <c r="W616" s="27" t="s">
        <v>83</v>
      </c>
      <c r="X616" s="27" t="s">
        <v>1556</v>
      </c>
      <c r="Y616" s="28"/>
      <c r="Z616" s="27" t="s">
        <v>1977</v>
      </c>
      <c r="AA616" s="27" t="s">
        <v>1978</v>
      </c>
      <c r="AB616" s="28"/>
      <c r="AC616" s="27" t="s">
        <v>1979</v>
      </c>
      <c r="AD616" s="27" t="n">
        <v>972</v>
      </c>
      <c r="AE616" s="27" t="s">
        <v>1330</v>
      </c>
      <c r="AF616" s="28"/>
      <c r="AG616" s="28"/>
      <c r="AH616" s="28"/>
      <c r="AI616" s="28"/>
      <c r="AJ616" s="28" t="n">
        <v>1</v>
      </c>
      <c r="AK616" s="27" t="s">
        <v>447</v>
      </c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</row>
    <row r="617" customFormat="false" ht="13.8" hidden="false" customHeight="false" outlineLevel="0" collapsed="false">
      <c r="A617" s="27" t="n">
        <v>20105365</v>
      </c>
      <c r="B617" s="27"/>
      <c r="C617" s="27" t="n">
        <v>0</v>
      </c>
      <c r="D617" s="28"/>
      <c r="E617" s="28"/>
      <c r="F617" s="28"/>
      <c r="G617" s="28"/>
      <c r="H617" s="28"/>
      <c r="I617" s="28"/>
      <c r="J617" s="28"/>
      <c r="K617" s="27"/>
      <c r="L617" s="27" t="s">
        <v>404</v>
      </c>
      <c r="M617" s="27" t="s">
        <v>405</v>
      </c>
      <c r="N617" s="27"/>
      <c r="O617" s="27" t="s">
        <v>81</v>
      </c>
      <c r="P617" s="27" t="s">
        <v>1976</v>
      </c>
      <c r="Q617" s="28"/>
      <c r="R617" s="31" t="n">
        <v>2010</v>
      </c>
      <c r="S617" s="31"/>
      <c r="T617" s="31"/>
      <c r="U617" s="27" t="s">
        <v>82</v>
      </c>
      <c r="V617" s="27"/>
      <c r="W617" s="27" t="s">
        <v>83</v>
      </c>
      <c r="X617" s="27" t="s">
        <v>1556</v>
      </c>
      <c r="Y617" s="28"/>
      <c r="Z617" s="27" t="s">
        <v>1977</v>
      </c>
      <c r="AA617" s="27" t="s">
        <v>1978</v>
      </c>
      <c r="AB617" s="28"/>
      <c r="AC617" s="27" t="s">
        <v>1980</v>
      </c>
      <c r="AD617" s="27" t="n">
        <v>962</v>
      </c>
      <c r="AE617" s="27" t="s">
        <v>1330</v>
      </c>
      <c r="AF617" s="28"/>
      <c r="AG617" s="28"/>
      <c r="AH617" s="28"/>
      <c r="AI617" s="28"/>
      <c r="AJ617" s="28" t="n">
        <v>1</v>
      </c>
      <c r="AK617" s="27" t="s">
        <v>447</v>
      </c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</row>
    <row r="618" customFormat="false" ht="13.8" hidden="false" customHeight="false" outlineLevel="0" collapsed="false">
      <c r="A618" s="27" t="n">
        <v>20105367</v>
      </c>
      <c r="B618" s="27"/>
      <c r="C618" s="27" t="n">
        <v>0</v>
      </c>
      <c r="D618" s="28"/>
      <c r="E618" s="28"/>
      <c r="F618" s="28"/>
      <c r="G618" s="28"/>
      <c r="H618" s="28"/>
      <c r="I618" s="28"/>
      <c r="J618" s="28"/>
      <c r="K618" s="27"/>
      <c r="L618" s="27" t="s">
        <v>404</v>
      </c>
      <c r="M618" s="27" t="s">
        <v>405</v>
      </c>
      <c r="N618" s="27"/>
      <c r="O618" s="27" t="s">
        <v>81</v>
      </c>
      <c r="P618" s="57" t="n">
        <v>40352</v>
      </c>
      <c r="Q618" s="28"/>
      <c r="R618" s="31" t="n">
        <f aca="false">YEAR(P618)</f>
        <v>2010</v>
      </c>
      <c r="S618" s="31" t="n">
        <f aca="false">MONTH(P618)</f>
        <v>6</v>
      </c>
      <c r="T618" s="31" t="n">
        <f aca="false">DAY(P618)</f>
        <v>23</v>
      </c>
      <c r="U618" s="27" t="s">
        <v>236</v>
      </c>
      <c r="V618" s="27"/>
      <c r="W618" s="27" t="s">
        <v>83</v>
      </c>
      <c r="X618" s="27" t="s">
        <v>1427</v>
      </c>
      <c r="Y618" s="28"/>
      <c r="Z618" s="27" t="s">
        <v>1981</v>
      </c>
      <c r="AA618" s="27" t="s">
        <v>1982</v>
      </c>
      <c r="AB618" s="28"/>
      <c r="AC618" s="27" t="n">
        <v>62</v>
      </c>
      <c r="AD618" s="27" t="n">
        <v>1332</v>
      </c>
      <c r="AE618" s="27" t="s">
        <v>1330</v>
      </c>
      <c r="AF618" s="28"/>
      <c r="AG618" s="28"/>
      <c r="AH618" s="28"/>
      <c r="AI618" s="28"/>
      <c r="AJ618" s="28" t="n">
        <v>1</v>
      </c>
      <c r="AK618" s="27" t="s">
        <v>447</v>
      </c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</row>
    <row r="619" customFormat="false" ht="13.8" hidden="false" customHeight="false" outlineLevel="0" collapsed="false">
      <c r="A619" s="27" t="n">
        <v>20105368</v>
      </c>
      <c r="B619" s="27"/>
      <c r="C619" s="27" t="n">
        <v>0</v>
      </c>
      <c r="D619" s="28"/>
      <c r="E619" s="28"/>
      <c r="F619" s="28"/>
      <c r="G619" s="28"/>
      <c r="H619" s="28"/>
      <c r="I619" s="28"/>
      <c r="J619" s="28"/>
      <c r="K619" s="27"/>
      <c r="L619" s="27" t="s">
        <v>404</v>
      </c>
      <c r="M619" s="27" t="s">
        <v>405</v>
      </c>
      <c r="N619" s="27"/>
      <c r="O619" s="27" t="s">
        <v>81</v>
      </c>
      <c r="P619" s="57" t="n">
        <v>40297</v>
      </c>
      <c r="Q619" s="28"/>
      <c r="R619" s="31" t="n">
        <f aca="false">YEAR(P619)</f>
        <v>2010</v>
      </c>
      <c r="S619" s="31" t="n">
        <f aca="false">MONTH(P619)</f>
        <v>4</v>
      </c>
      <c r="T619" s="31" t="n">
        <f aca="false">DAY(P619)</f>
        <v>29</v>
      </c>
      <c r="U619" s="27" t="s">
        <v>236</v>
      </c>
      <c r="V619" s="27"/>
      <c r="W619" s="27" t="s">
        <v>83</v>
      </c>
      <c r="X619" s="27" t="s">
        <v>1427</v>
      </c>
      <c r="Y619" s="28"/>
      <c r="Z619" s="27" t="s">
        <v>1983</v>
      </c>
      <c r="AA619" s="27" t="s">
        <v>1984</v>
      </c>
      <c r="AB619" s="28"/>
      <c r="AC619" s="27" t="n">
        <v>73</v>
      </c>
      <c r="AD619" s="27" t="n">
        <v>1397</v>
      </c>
      <c r="AE619" s="27" t="s">
        <v>1330</v>
      </c>
      <c r="AF619" s="28"/>
      <c r="AG619" s="28"/>
      <c r="AH619" s="28"/>
      <c r="AI619" s="28"/>
      <c r="AJ619" s="28" t="n">
        <v>1</v>
      </c>
      <c r="AK619" s="27" t="s">
        <v>447</v>
      </c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</row>
    <row r="620" customFormat="false" ht="13.8" hidden="false" customHeight="false" outlineLevel="0" collapsed="false">
      <c r="A620" s="27" t="n">
        <v>20105372</v>
      </c>
      <c r="B620" s="27"/>
      <c r="C620" s="27" t="n">
        <v>0</v>
      </c>
      <c r="D620" s="28"/>
      <c r="E620" s="28"/>
      <c r="F620" s="28"/>
      <c r="G620" s="28"/>
      <c r="H620" s="28"/>
      <c r="I620" s="28"/>
      <c r="J620" s="28"/>
      <c r="K620" s="27"/>
      <c r="L620" s="27" t="s">
        <v>404</v>
      </c>
      <c r="M620" s="27" t="s">
        <v>405</v>
      </c>
      <c r="N620" s="27"/>
      <c r="O620" s="27" t="s">
        <v>81</v>
      </c>
      <c r="P620" s="57" t="n">
        <v>40310</v>
      </c>
      <c r="Q620" s="28"/>
      <c r="R620" s="31" t="n">
        <f aca="false">YEAR(P620)</f>
        <v>2010</v>
      </c>
      <c r="S620" s="31" t="n">
        <f aca="false">MONTH(P620)</f>
        <v>5</v>
      </c>
      <c r="T620" s="31" t="n">
        <f aca="false">DAY(P620)</f>
        <v>12</v>
      </c>
      <c r="U620" s="27" t="s">
        <v>236</v>
      </c>
      <c r="V620" s="27"/>
      <c r="W620" s="27" t="s">
        <v>83</v>
      </c>
      <c r="X620" s="27" t="s">
        <v>1427</v>
      </c>
      <c r="Y620" s="28"/>
      <c r="Z620" s="27" t="s">
        <v>1985</v>
      </c>
      <c r="AA620" s="27" t="s">
        <v>1986</v>
      </c>
      <c r="AB620" s="28"/>
      <c r="AC620" s="27" t="n">
        <v>173</v>
      </c>
      <c r="AD620" s="27" t="n">
        <v>1707</v>
      </c>
      <c r="AE620" s="27" t="s">
        <v>1350</v>
      </c>
      <c r="AF620" s="28"/>
      <c r="AG620" s="28"/>
      <c r="AH620" s="28"/>
      <c r="AI620" s="28"/>
      <c r="AJ620" s="28" t="n">
        <v>1</v>
      </c>
      <c r="AK620" s="27" t="s">
        <v>447</v>
      </c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</row>
    <row r="621" customFormat="false" ht="13.8" hidden="false" customHeight="false" outlineLevel="0" collapsed="false">
      <c r="A621" s="27" t="n">
        <v>20105373</v>
      </c>
      <c r="B621" s="27"/>
      <c r="C621" s="27" t="n">
        <v>0</v>
      </c>
      <c r="D621" s="28"/>
      <c r="E621" s="28"/>
      <c r="F621" s="28"/>
      <c r="G621" s="28"/>
      <c r="H621" s="28"/>
      <c r="I621" s="28"/>
      <c r="J621" s="28"/>
      <c r="K621" s="27"/>
      <c r="L621" s="27" t="s">
        <v>404</v>
      </c>
      <c r="M621" s="27" t="s">
        <v>405</v>
      </c>
      <c r="N621" s="27"/>
      <c r="O621" s="27" t="s">
        <v>81</v>
      </c>
      <c r="P621" s="57" t="n">
        <v>40296</v>
      </c>
      <c r="Q621" s="28"/>
      <c r="R621" s="31" t="n">
        <f aca="false">YEAR(P621)</f>
        <v>2010</v>
      </c>
      <c r="S621" s="31" t="n">
        <f aca="false">MONTH(P621)</f>
        <v>4</v>
      </c>
      <c r="T621" s="31" t="n">
        <f aca="false">DAY(P621)</f>
        <v>28</v>
      </c>
      <c r="U621" s="27" t="s">
        <v>82</v>
      </c>
      <c r="V621" s="27"/>
      <c r="W621" s="27" t="s">
        <v>83</v>
      </c>
      <c r="X621" s="27" t="s">
        <v>1135</v>
      </c>
      <c r="Y621" s="28"/>
      <c r="Z621" s="27" t="s">
        <v>1691</v>
      </c>
      <c r="AA621" s="27" t="s">
        <v>1987</v>
      </c>
      <c r="AB621" s="28"/>
      <c r="AC621" s="27" t="n">
        <v>53</v>
      </c>
      <c r="AD621" s="27" t="n">
        <v>1307</v>
      </c>
      <c r="AE621" s="27" t="s">
        <v>1350</v>
      </c>
      <c r="AF621" s="28"/>
      <c r="AG621" s="28"/>
      <c r="AH621" s="28"/>
      <c r="AI621" s="28"/>
      <c r="AJ621" s="28" t="n">
        <v>1</v>
      </c>
      <c r="AK621" s="27" t="s">
        <v>447</v>
      </c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</row>
    <row r="622" customFormat="false" ht="13.8" hidden="false" customHeight="false" outlineLevel="0" collapsed="false">
      <c r="A622" s="27" t="n">
        <v>20105375</v>
      </c>
      <c r="B622" s="27"/>
      <c r="C622" s="27" t="n">
        <v>0</v>
      </c>
      <c r="D622" s="28"/>
      <c r="E622" s="28"/>
      <c r="F622" s="28"/>
      <c r="G622" s="28"/>
      <c r="H622" s="28"/>
      <c r="I622" s="28"/>
      <c r="J622" s="28"/>
      <c r="K622" s="27"/>
      <c r="L622" s="27" t="s">
        <v>404</v>
      </c>
      <c r="M622" s="27" t="s">
        <v>405</v>
      </c>
      <c r="N622" s="27"/>
      <c r="O622" s="27" t="s">
        <v>81</v>
      </c>
      <c r="P622" s="57" t="n">
        <v>40322</v>
      </c>
      <c r="Q622" s="28"/>
      <c r="R622" s="31" t="n">
        <f aca="false">YEAR(P622)</f>
        <v>2010</v>
      </c>
      <c r="S622" s="31" t="n">
        <f aca="false">MONTH(P622)</f>
        <v>5</v>
      </c>
      <c r="T622" s="31" t="n">
        <f aca="false">DAY(P622)</f>
        <v>24</v>
      </c>
      <c r="U622" s="27" t="s">
        <v>82</v>
      </c>
      <c r="V622" s="27"/>
      <c r="W622" s="27" t="s">
        <v>83</v>
      </c>
      <c r="X622" s="27" t="s">
        <v>1135</v>
      </c>
      <c r="Y622" s="28"/>
      <c r="Z622" s="27" t="s">
        <v>1691</v>
      </c>
      <c r="AA622" s="27" t="s">
        <v>1988</v>
      </c>
      <c r="AB622" s="28"/>
      <c r="AC622" s="27" t="n">
        <v>53</v>
      </c>
      <c r="AD622" s="27" t="n">
        <v>1275</v>
      </c>
      <c r="AE622" s="27" t="s">
        <v>1330</v>
      </c>
      <c r="AF622" s="28"/>
      <c r="AG622" s="28"/>
      <c r="AH622" s="28"/>
      <c r="AI622" s="28"/>
      <c r="AJ622" s="28" t="n">
        <v>1</v>
      </c>
      <c r="AK622" s="27" t="s">
        <v>447</v>
      </c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</row>
    <row r="623" customFormat="false" ht="13.8" hidden="false" customHeight="false" outlineLevel="0" collapsed="false">
      <c r="A623" s="27" t="n">
        <v>20105381</v>
      </c>
      <c r="B623" s="27"/>
      <c r="C623" s="27" t="n">
        <v>0</v>
      </c>
      <c r="D623" s="28"/>
      <c r="E623" s="28"/>
      <c r="F623" s="28"/>
      <c r="G623" s="28"/>
      <c r="H623" s="28"/>
      <c r="I623" s="28"/>
      <c r="J623" s="28"/>
      <c r="K623" s="27"/>
      <c r="L623" s="27" t="s">
        <v>404</v>
      </c>
      <c r="M623" s="27" t="s">
        <v>405</v>
      </c>
      <c r="N623" s="27"/>
      <c r="O623" s="27" t="s">
        <v>81</v>
      </c>
      <c r="P623" s="57" t="n">
        <v>40359</v>
      </c>
      <c r="Q623" s="28"/>
      <c r="R623" s="31" t="n">
        <f aca="false">YEAR(P623)</f>
        <v>2010</v>
      </c>
      <c r="S623" s="31" t="n">
        <f aca="false">MONTH(P623)</f>
        <v>6</v>
      </c>
      <c r="T623" s="31" t="n">
        <f aca="false">DAY(P623)</f>
        <v>30</v>
      </c>
      <c r="U623" s="27" t="s">
        <v>236</v>
      </c>
      <c r="V623" s="27"/>
      <c r="W623" s="27" t="s">
        <v>83</v>
      </c>
      <c r="X623" s="27" t="s">
        <v>482</v>
      </c>
      <c r="Y623" s="28"/>
      <c r="Z623" s="27" t="s">
        <v>1494</v>
      </c>
      <c r="AA623" s="27" t="s">
        <v>1989</v>
      </c>
      <c r="AB623" s="28"/>
      <c r="AC623" s="27" t="n">
        <v>43</v>
      </c>
      <c r="AD623" s="27" t="n">
        <v>1074</v>
      </c>
      <c r="AE623" s="27" t="s">
        <v>1330</v>
      </c>
      <c r="AF623" s="28"/>
      <c r="AG623" s="28"/>
      <c r="AH623" s="28"/>
      <c r="AI623" s="28"/>
      <c r="AJ623" s="28" t="n">
        <v>1</v>
      </c>
      <c r="AK623" s="27" t="s">
        <v>447</v>
      </c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</row>
    <row r="624" customFormat="false" ht="13.8" hidden="false" customHeight="false" outlineLevel="0" collapsed="false">
      <c r="A624" s="27" t="n">
        <v>20105391</v>
      </c>
      <c r="B624" s="27"/>
      <c r="C624" s="27" t="n">
        <v>0</v>
      </c>
      <c r="D624" s="28"/>
      <c r="E624" s="28"/>
      <c r="F624" s="28"/>
      <c r="G624" s="28"/>
      <c r="H624" s="28"/>
      <c r="I624" s="28"/>
      <c r="J624" s="28"/>
      <c r="K624" s="27"/>
      <c r="L624" s="27" t="s">
        <v>404</v>
      </c>
      <c r="M624" s="27" t="s">
        <v>405</v>
      </c>
      <c r="N624" s="27"/>
      <c r="O624" s="27" t="s">
        <v>81</v>
      </c>
      <c r="P624" s="57" t="n">
        <v>40342</v>
      </c>
      <c r="Q624" s="28"/>
      <c r="R624" s="31" t="n">
        <f aca="false">YEAR(P624)</f>
        <v>2010</v>
      </c>
      <c r="S624" s="31" t="n">
        <f aca="false">MONTH(P624)</f>
        <v>6</v>
      </c>
      <c r="T624" s="31" t="n">
        <f aca="false">DAY(P624)</f>
        <v>13</v>
      </c>
      <c r="U624" s="27" t="s">
        <v>236</v>
      </c>
      <c r="V624" s="27"/>
      <c r="W624" s="27" t="s">
        <v>83</v>
      </c>
      <c r="X624" s="27" t="s">
        <v>1135</v>
      </c>
      <c r="Y624" s="28"/>
      <c r="Z624" s="27" t="s">
        <v>1990</v>
      </c>
      <c r="AA624" s="27" t="s">
        <v>1991</v>
      </c>
      <c r="AB624" s="28"/>
      <c r="AC624" s="27" t="n">
        <v>63</v>
      </c>
      <c r="AD624" s="27" t="n">
        <v>1321</v>
      </c>
      <c r="AE624" s="27" t="s">
        <v>1330</v>
      </c>
      <c r="AF624" s="28"/>
      <c r="AG624" s="28"/>
      <c r="AH624" s="28"/>
      <c r="AI624" s="28"/>
      <c r="AJ624" s="28" t="n">
        <v>1</v>
      </c>
      <c r="AK624" s="27" t="s">
        <v>447</v>
      </c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</row>
    <row r="625" customFormat="false" ht="13.8" hidden="false" customHeight="false" outlineLevel="0" collapsed="false">
      <c r="A625" s="27" t="n">
        <v>20105443</v>
      </c>
      <c r="B625" s="27"/>
      <c r="C625" s="27" t="n">
        <v>0</v>
      </c>
      <c r="D625" s="28"/>
      <c r="E625" s="28"/>
      <c r="F625" s="28"/>
      <c r="G625" s="28"/>
      <c r="H625" s="28"/>
      <c r="I625" s="28"/>
      <c r="J625" s="28"/>
      <c r="K625" s="27"/>
      <c r="L625" s="27" t="s">
        <v>404</v>
      </c>
      <c r="M625" s="27" t="s">
        <v>405</v>
      </c>
      <c r="N625" s="27"/>
      <c r="O625" s="27" t="s">
        <v>81</v>
      </c>
      <c r="P625" s="57" t="n">
        <v>40387</v>
      </c>
      <c r="Q625" s="28"/>
      <c r="R625" s="31" t="n">
        <f aca="false">YEAR(P625)</f>
        <v>2010</v>
      </c>
      <c r="S625" s="31" t="n">
        <f aca="false">MONTH(P625)</f>
        <v>7</v>
      </c>
      <c r="T625" s="31" t="n">
        <f aca="false">DAY(P625)</f>
        <v>28</v>
      </c>
      <c r="U625" s="27" t="s">
        <v>771</v>
      </c>
      <c r="V625" s="27"/>
      <c r="W625" s="27" t="s">
        <v>83</v>
      </c>
      <c r="X625" s="27" t="s">
        <v>560</v>
      </c>
      <c r="Y625" s="28"/>
      <c r="Z625" s="27" t="s">
        <v>1992</v>
      </c>
      <c r="AA625" s="27" t="s">
        <v>1993</v>
      </c>
      <c r="AB625" s="28"/>
      <c r="AC625" s="27"/>
      <c r="AD625" s="27"/>
      <c r="AE625" s="27" t="s">
        <v>1330</v>
      </c>
      <c r="AF625" s="28"/>
      <c r="AG625" s="28"/>
      <c r="AH625" s="28"/>
      <c r="AI625" s="28"/>
      <c r="AJ625" s="28" t="n">
        <v>1</v>
      </c>
      <c r="AK625" s="27" t="s">
        <v>447</v>
      </c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</row>
    <row r="626" customFormat="false" ht="13.8" hidden="false" customHeight="false" outlineLevel="0" collapsed="false">
      <c r="A626" s="27" t="n">
        <v>20105455</v>
      </c>
      <c r="B626" s="27"/>
      <c r="C626" s="27" t="n">
        <v>0</v>
      </c>
      <c r="D626" s="28"/>
      <c r="E626" s="28"/>
      <c r="F626" s="28"/>
      <c r="G626" s="28"/>
      <c r="H626" s="28"/>
      <c r="I626" s="28"/>
      <c r="J626" s="28"/>
      <c r="K626" s="27"/>
      <c r="L626" s="27" t="s">
        <v>404</v>
      </c>
      <c r="M626" s="27" t="s">
        <v>405</v>
      </c>
      <c r="N626" s="27"/>
      <c r="O626" s="27" t="s">
        <v>81</v>
      </c>
      <c r="P626" s="57" t="n">
        <v>40423</v>
      </c>
      <c r="Q626" s="28"/>
      <c r="R626" s="31" t="n">
        <f aca="false">YEAR(P626)</f>
        <v>2010</v>
      </c>
      <c r="S626" s="31" t="n">
        <f aca="false">MONTH(P626)</f>
        <v>9</v>
      </c>
      <c r="T626" s="31" t="n">
        <f aca="false">DAY(P626)</f>
        <v>2</v>
      </c>
      <c r="U626" s="27" t="s">
        <v>771</v>
      </c>
      <c r="V626" s="27"/>
      <c r="W626" s="27" t="s">
        <v>83</v>
      </c>
      <c r="X626" s="27" t="s">
        <v>1739</v>
      </c>
      <c r="Y626" s="28"/>
      <c r="Z626" s="27" t="s">
        <v>1994</v>
      </c>
      <c r="AA626" s="27" t="s">
        <v>1995</v>
      </c>
      <c r="AB626" s="28"/>
      <c r="AC626" s="27"/>
      <c r="AD626" s="27"/>
      <c r="AE626" s="27" t="s">
        <v>1330</v>
      </c>
      <c r="AF626" s="28"/>
      <c r="AG626" s="28"/>
      <c r="AH626" s="28"/>
      <c r="AI626" s="28"/>
      <c r="AJ626" s="28" t="n">
        <v>1</v>
      </c>
      <c r="AK626" s="27" t="s">
        <v>447</v>
      </c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</row>
    <row r="627" customFormat="false" ht="13.8" hidden="false" customHeight="false" outlineLevel="0" collapsed="false">
      <c r="A627" s="27" t="n">
        <v>20105501</v>
      </c>
      <c r="B627" s="27"/>
      <c r="C627" s="27" t="n">
        <v>0</v>
      </c>
      <c r="D627" s="28"/>
      <c r="E627" s="28"/>
      <c r="F627" s="28"/>
      <c r="G627" s="28"/>
      <c r="H627" s="28"/>
      <c r="I627" s="28"/>
      <c r="J627" s="28"/>
      <c r="K627" s="27"/>
      <c r="L627" s="27" t="s">
        <v>404</v>
      </c>
      <c r="M627" s="27" t="s">
        <v>405</v>
      </c>
      <c r="N627" s="27"/>
      <c r="O627" s="27" t="s">
        <v>81</v>
      </c>
      <c r="P627" s="57" t="n">
        <v>40085</v>
      </c>
      <c r="Q627" s="28"/>
      <c r="R627" s="31" t="n">
        <f aca="false">YEAR(P627)</f>
        <v>2009</v>
      </c>
      <c r="S627" s="31" t="n">
        <f aca="false">MONTH(P627)</f>
        <v>9</v>
      </c>
      <c r="T627" s="31" t="n">
        <f aca="false">DAY(P627)</f>
        <v>29</v>
      </c>
      <c r="U627" s="27" t="s">
        <v>236</v>
      </c>
      <c r="V627" s="27" t="n">
        <v>1</v>
      </c>
      <c r="W627" s="27" t="s">
        <v>83</v>
      </c>
      <c r="X627" s="27" t="s">
        <v>1127</v>
      </c>
      <c r="Y627" s="28"/>
      <c r="Z627" s="27" t="s">
        <v>1996</v>
      </c>
      <c r="AA627" s="27" t="s">
        <v>1997</v>
      </c>
      <c r="AB627" s="28"/>
      <c r="AC627" s="27" t="n">
        <v>35</v>
      </c>
      <c r="AD627" s="27" t="n">
        <v>1046</v>
      </c>
      <c r="AE627" s="27" t="s">
        <v>1330</v>
      </c>
      <c r="AF627" s="28"/>
      <c r="AG627" s="28"/>
      <c r="AH627" s="28"/>
      <c r="AI627" s="28"/>
      <c r="AJ627" s="28" t="n">
        <v>1</v>
      </c>
      <c r="AK627" s="27" t="s">
        <v>447</v>
      </c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</row>
    <row r="628" customFormat="false" ht="13.8" hidden="false" customHeight="false" outlineLevel="0" collapsed="false">
      <c r="A628" s="27" t="n">
        <v>20105519</v>
      </c>
      <c r="B628" s="27"/>
      <c r="C628" s="27" t="n">
        <v>0</v>
      </c>
      <c r="D628" s="28"/>
      <c r="E628" s="28"/>
      <c r="F628" s="28"/>
      <c r="G628" s="28"/>
      <c r="H628" s="28"/>
      <c r="I628" s="28"/>
      <c r="J628" s="28"/>
      <c r="K628" s="27"/>
      <c r="L628" s="27" t="s">
        <v>404</v>
      </c>
      <c r="M628" s="27" t="s">
        <v>405</v>
      </c>
      <c r="N628" s="27"/>
      <c r="O628" s="27" t="s">
        <v>81</v>
      </c>
      <c r="P628" s="57" t="n">
        <v>40473</v>
      </c>
      <c r="Q628" s="28"/>
      <c r="R628" s="31" t="n">
        <f aca="false">YEAR(P628)</f>
        <v>2010</v>
      </c>
      <c r="S628" s="31" t="n">
        <f aca="false">MONTH(P628)</f>
        <v>10</v>
      </c>
      <c r="T628" s="31" t="n">
        <f aca="false">DAY(P628)</f>
        <v>22</v>
      </c>
      <c r="U628" s="27" t="s">
        <v>82</v>
      </c>
      <c r="V628" s="27"/>
      <c r="W628" s="27" t="s">
        <v>83</v>
      </c>
      <c r="X628" s="27" t="s">
        <v>422</v>
      </c>
      <c r="Y628" s="28"/>
      <c r="Z628" s="27" t="s">
        <v>1998</v>
      </c>
      <c r="AA628" s="27" t="s">
        <v>1999</v>
      </c>
      <c r="AB628" s="28"/>
      <c r="AC628" s="27" t="n">
        <v>170</v>
      </c>
      <c r="AD628" s="27" t="n">
        <v>1625</v>
      </c>
      <c r="AE628" s="27" t="s">
        <v>1330</v>
      </c>
      <c r="AF628" s="28"/>
      <c r="AG628" s="28"/>
      <c r="AH628" s="28"/>
      <c r="AI628" s="28"/>
      <c r="AJ628" s="28" t="n">
        <v>1</v>
      </c>
      <c r="AK628" s="27" t="s">
        <v>447</v>
      </c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</row>
    <row r="629" customFormat="false" ht="13.8" hidden="false" customHeight="false" outlineLevel="0" collapsed="false">
      <c r="A629" s="27" t="n">
        <v>20115046</v>
      </c>
      <c r="B629" s="27"/>
      <c r="C629" s="27" t="n">
        <v>0</v>
      </c>
      <c r="D629" s="28"/>
      <c r="E629" s="28"/>
      <c r="F629" s="28"/>
      <c r="G629" s="28"/>
      <c r="H629" s="28"/>
      <c r="I629" s="28"/>
      <c r="J629" s="28"/>
      <c r="K629" s="27"/>
      <c r="L629" s="27" t="s">
        <v>404</v>
      </c>
      <c r="M629" s="27" t="s">
        <v>405</v>
      </c>
      <c r="N629" s="27"/>
      <c r="O629" s="27" t="s">
        <v>81</v>
      </c>
      <c r="P629" s="57" t="n">
        <v>40428</v>
      </c>
      <c r="Q629" s="28"/>
      <c r="R629" s="31" t="n">
        <f aca="false">YEAR(P629)</f>
        <v>2010</v>
      </c>
      <c r="S629" s="31" t="n">
        <f aca="false">MONTH(P629)</f>
        <v>9</v>
      </c>
      <c r="T629" s="31" t="n">
        <f aca="false">DAY(P629)</f>
        <v>7</v>
      </c>
      <c r="U629" s="27" t="s">
        <v>82</v>
      </c>
      <c r="V629" s="27"/>
      <c r="W629" s="27" t="s">
        <v>83</v>
      </c>
      <c r="X629" s="27" t="s">
        <v>1135</v>
      </c>
      <c r="Y629" s="28"/>
      <c r="Z629" s="27" t="s">
        <v>2000</v>
      </c>
      <c r="AA629" s="27" t="s">
        <v>2001</v>
      </c>
      <c r="AB629" s="28"/>
      <c r="AC629" s="27" t="n">
        <v>109</v>
      </c>
      <c r="AD629" s="27" t="n">
        <v>1499</v>
      </c>
      <c r="AE629" s="27" t="s">
        <v>1330</v>
      </c>
      <c r="AF629" s="28"/>
      <c r="AG629" s="28"/>
      <c r="AH629" s="28"/>
      <c r="AI629" s="28"/>
      <c r="AJ629" s="28" t="n">
        <v>1</v>
      </c>
      <c r="AK629" s="27" t="s">
        <v>447</v>
      </c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</row>
    <row r="630" customFormat="false" ht="13.8" hidden="false" customHeight="false" outlineLevel="0" collapsed="false">
      <c r="A630" s="27" t="n">
        <v>20115048</v>
      </c>
      <c r="B630" s="27"/>
      <c r="C630" s="27" t="n">
        <v>0</v>
      </c>
      <c r="D630" s="28"/>
      <c r="E630" s="28"/>
      <c r="F630" s="28"/>
      <c r="G630" s="28"/>
      <c r="H630" s="28"/>
      <c r="I630" s="28"/>
      <c r="J630" s="28"/>
      <c r="K630" s="27"/>
      <c r="L630" s="27" t="s">
        <v>404</v>
      </c>
      <c r="M630" s="27" t="s">
        <v>405</v>
      </c>
      <c r="N630" s="27"/>
      <c r="O630" s="27" t="s">
        <v>81</v>
      </c>
      <c r="P630" s="57" t="n">
        <v>40432</v>
      </c>
      <c r="Q630" s="28"/>
      <c r="R630" s="31" t="n">
        <f aca="false">YEAR(P630)</f>
        <v>2010</v>
      </c>
      <c r="S630" s="31" t="n">
        <f aca="false">MONTH(P630)</f>
        <v>9</v>
      </c>
      <c r="T630" s="31" t="n">
        <f aca="false">DAY(P630)</f>
        <v>11</v>
      </c>
      <c r="U630" s="27" t="s">
        <v>236</v>
      </c>
      <c r="V630" s="27" t="n">
        <v>0</v>
      </c>
      <c r="W630" s="27" t="s">
        <v>83</v>
      </c>
      <c r="X630" s="27" t="s">
        <v>1135</v>
      </c>
      <c r="Y630" s="28"/>
      <c r="Z630" s="27" t="s">
        <v>2002</v>
      </c>
      <c r="AA630" s="27" t="s">
        <v>2003</v>
      </c>
      <c r="AB630" s="28"/>
      <c r="AC630" s="27"/>
      <c r="AD630" s="27"/>
      <c r="AE630" s="27" t="s">
        <v>1330</v>
      </c>
      <c r="AF630" s="28"/>
      <c r="AG630" s="28"/>
      <c r="AH630" s="28"/>
      <c r="AI630" s="28"/>
      <c r="AJ630" s="28" t="n">
        <v>1</v>
      </c>
      <c r="AK630" s="27" t="s">
        <v>447</v>
      </c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</row>
    <row r="631" customFormat="false" ht="13.8" hidden="false" customHeight="false" outlineLevel="0" collapsed="false">
      <c r="A631" s="27" t="n">
        <v>20115050</v>
      </c>
      <c r="B631" s="27"/>
      <c r="C631" s="27" t="n">
        <v>0</v>
      </c>
      <c r="D631" s="28"/>
      <c r="E631" s="28"/>
      <c r="F631" s="28"/>
      <c r="G631" s="28"/>
      <c r="H631" s="28"/>
      <c r="I631" s="28"/>
      <c r="J631" s="28"/>
      <c r="K631" s="27"/>
      <c r="L631" s="27" t="s">
        <v>404</v>
      </c>
      <c r="M631" s="27" t="s">
        <v>405</v>
      </c>
      <c r="N631" s="27"/>
      <c r="O631" s="27" t="s">
        <v>81</v>
      </c>
      <c r="P631" s="57" t="n">
        <v>40381</v>
      </c>
      <c r="Q631" s="28"/>
      <c r="R631" s="31" t="n">
        <f aca="false">YEAR(P631)</f>
        <v>2010</v>
      </c>
      <c r="S631" s="31" t="n">
        <f aca="false">MONTH(P631)</f>
        <v>7</v>
      </c>
      <c r="T631" s="31" t="n">
        <f aca="false">DAY(P631)</f>
        <v>22</v>
      </c>
      <c r="U631" s="27" t="s">
        <v>82</v>
      </c>
      <c r="V631" s="27"/>
      <c r="W631" s="27" t="s">
        <v>83</v>
      </c>
      <c r="X631" s="27" t="s">
        <v>155</v>
      </c>
      <c r="Y631" s="28"/>
      <c r="Z631" s="27" t="s">
        <v>2004</v>
      </c>
      <c r="AA631" s="27" t="s">
        <v>2005</v>
      </c>
      <c r="AB631" s="28"/>
      <c r="AC631" s="27" t="n">
        <v>57</v>
      </c>
      <c r="AD631" s="27" t="n">
        <v>1272</v>
      </c>
      <c r="AE631" s="27" t="s">
        <v>1330</v>
      </c>
      <c r="AF631" s="28"/>
      <c r="AG631" s="28"/>
      <c r="AH631" s="28"/>
      <c r="AI631" s="28"/>
      <c r="AJ631" s="28" t="n">
        <v>1</v>
      </c>
      <c r="AK631" s="27" t="s">
        <v>447</v>
      </c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</row>
    <row r="632" customFormat="false" ht="13.8" hidden="false" customHeight="false" outlineLevel="0" collapsed="false">
      <c r="A632" s="27" t="n">
        <v>20115262</v>
      </c>
      <c r="B632" s="27"/>
      <c r="C632" s="27" t="n">
        <v>0</v>
      </c>
      <c r="D632" s="28"/>
      <c r="E632" s="28"/>
      <c r="F632" s="28"/>
      <c r="G632" s="28"/>
      <c r="H632" s="28"/>
      <c r="I632" s="28"/>
      <c r="J632" s="28"/>
      <c r="K632" s="27"/>
      <c r="L632" s="27" t="s">
        <v>404</v>
      </c>
      <c r="M632" s="27" t="s">
        <v>405</v>
      </c>
      <c r="N632" s="27"/>
      <c r="O632" s="27" t="s">
        <v>81</v>
      </c>
      <c r="P632" s="57" t="n">
        <v>40458</v>
      </c>
      <c r="Q632" s="28"/>
      <c r="R632" s="31" t="n">
        <f aca="false">YEAR(P632)</f>
        <v>2010</v>
      </c>
      <c r="S632" s="31" t="n">
        <f aca="false">MONTH(P632)</f>
        <v>10</v>
      </c>
      <c r="T632" s="31" t="n">
        <f aca="false">DAY(P632)</f>
        <v>7</v>
      </c>
      <c r="U632" s="27" t="s">
        <v>236</v>
      </c>
      <c r="V632" s="27"/>
      <c r="W632" s="27" t="s">
        <v>83</v>
      </c>
      <c r="X632" s="27" t="s">
        <v>560</v>
      </c>
      <c r="Y632" s="28"/>
      <c r="Z632" s="27" t="s">
        <v>2006</v>
      </c>
      <c r="AA632" s="27" t="s">
        <v>2007</v>
      </c>
      <c r="AB632" s="28"/>
      <c r="AC632" s="27" t="s">
        <v>2008</v>
      </c>
      <c r="AD632" s="27" t="n">
        <v>933</v>
      </c>
      <c r="AE632" s="27" t="s">
        <v>1330</v>
      </c>
      <c r="AF632" s="28"/>
      <c r="AG632" s="28"/>
      <c r="AH632" s="28"/>
      <c r="AI632" s="28"/>
      <c r="AJ632" s="28" t="n">
        <v>1</v>
      </c>
      <c r="AK632" s="27" t="s">
        <v>447</v>
      </c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</row>
    <row r="633" customFormat="false" ht="13.8" hidden="false" customHeight="false" outlineLevel="0" collapsed="false">
      <c r="A633" s="27" t="n">
        <v>20115264</v>
      </c>
      <c r="B633" s="27"/>
      <c r="C633" s="27" t="n">
        <v>0</v>
      </c>
      <c r="D633" s="28"/>
      <c r="E633" s="28"/>
      <c r="F633" s="28"/>
      <c r="G633" s="28"/>
      <c r="H633" s="28"/>
      <c r="I633" s="28"/>
      <c r="J633" s="28"/>
      <c r="K633" s="27"/>
      <c r="L633" s="27" t="s">
        <v>404</v>
      </c>
      <c r="M633" s="27" t="s">
        <v>405</v>
      </c>
      <c r="N633" s="27"/>
      <c r="O633" s="27" t="s">
        <v>81</v>
      </c>
      <c r="P633" s="57" t="n">
        <v>40631</v>
      </c>
      <c r="Q633" s="28"/>
      <c r="R633" s="31" t="n">
        <f aca="false">YEAR(P633)</f>
        <v>2011</v>
      </c>
      <c r="S633" s="31" t="n">
        <f aca="false">MONTH(P633)</f>
        <v>3</v>
      </c>
      <c r="T633" s="31" t="n">
        <f aca="false">DAY(P633)</f>
        <v>29</v>
      </c>
      <c r="U633" s="27" t="s">
        <v>236</v>
      </c>
      <c r="V633" s="27"/>
      <c r="W633" s="27" t="s">
        <v>83</v>
      </c>
      <c r="X633" s="27" t="s">
        <v>482</v>
      </c>
      <c r="Y633" s="28"/>
      <c r="Z633" s="27" t="s">
        <v>2009</v>
      </c>
      <c r="AA633" s="27" t="s">
        <v>2010</v>
      </c>
      <c r="AB633" s="28"/>
      <c r="AC633" s="27" t="s">
        <v>2011</v>
      </c>
      <c r="AD633" s="27" t="n">
        <v>465</v>
      </c>
      <c r="AE633" s="27" t="s">
        <v>1350</v>
      </c>
      <c r="AF633" s="28"/>
      <c r="AG633" s="28"/>
      <c r="AH633" s="28"/>
      <c r="AI633" s="28"/>
      <c r="AJ633" s="28" t="n">
        <v>1</v>
      </c>
      <c r="AK633" s="27" t="s">
        <v>447</v>
      </c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</row>
    <row r="634" customFormat="false" ht="13.8" hidden="false" customHeight="false" outlineLevel="0" collapsed="false">
      <c r="A634" s="27" t="n">
        <v>20115265</v>
      </c>
      <c r="B634" s="27"/>
      <c r="C634" s="27" t="n">
        <v>0</v>
      </c>
      <c r="D634" s="28"/>
      <c r="E634" s="28"/>
      <c r="F634" s="28"/>
      <c r="G634" s="28"/>
      <c r="H634" s="28"/>
      <c r="I634" s="28"/>
      <c r="J634" s="28"/>
      <c r="K634" s="27"/>
      <c r="L634" s="27" t="s">
        <v>404</v>
      </c>
      <c r="M634" s="27" t="s">
        <v>405</v>
      </c>
      <c r="N634" s="27"/>
      <c r="O634" s="27" t="s">
        <v>81</v>
      </c>
      <c r="P634" s="57" t="n">
        <v>40631</v>
      </c>
      <c r="Q634" s="28"/>
      <c r="R634" s="31" t="n">
        <f aca="false">YEAR(P634)</f>
        <v>2011</v>
      </c>
      <c r="S634" s="31" t="n">
        <f aca="false">MONTH(P634)</f>
        <v>3</v>
      </c>
      <c r="T634" s="31" t="n">
        <f aca="false">DAY(P634)</f>
        <v>29</v>
      </c>
      <c r="U634" s="27" t="s">
        <v>82</v>
      </c>
      <c r="V634" s="27" t="n">
        <v>0</v>
      </c>
      <c r="W634" s="27" t="s">
        <v>83</v>
      </c>
      <c r="X634" s="27" t="s">
        <v>482</v>
      </c>
      <c r="Y634" s="28"/>
      <c r="Z634" s="27" t="s">
        <v>2009</v>
      </c>
      <c r="AA634" s="27" t="s">
        <v>2010</v>
      </c>
      <c r="AB634" s="28"/>
      <c r="AC634" s="27" t="s">
        <v>2012</v>
      </c>
      <c r="AD634" s="27" t="n">
        <v>482</v>
      </c>
      <c r="AE634" s="27" t="s">
        <v>1350</v>
      </c>
      <c r="AF634" s="28"/>
      <c r="AG634" s="28"/>
      <c r="AH634" s="28"/>
      <c r="AI634" s="28"/>
      <c r="AJ634" s="28" t="n">
        <v>1</v>
      </c>
      <c r="AK634" s="27" t="s">
        <v>447</v>
      </c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</row>
    <row r="635" customFormat="false" ht="13.8" hidden="false" customHeight="false" outlineLevel="0" collapsed="false">
      <c r="A635" s="27" t="n">
        <v>20115266</v>
      </c>
      <c r="B635" s="27"/>
      <c r="C635" s="27" t="n">
        <v>0</v>
      </c>
      <c r="D635" s="28"/>
      <c r="E635" s="28"/>
      <c r="F635" s="28"/>
      <c r="G635" s="28"/>
      <c r="H635" s="28"/>
      <c r="I635" s="28"/>
      <c r="J635" s="28"/>
      <c r="K635" s="27"/>
      <c r="L635" s="27" t="s">
        <v>404</v>
      </c>
      <c r="M635" s="27" t="s">
        <v>405</v>
      </c>
      <c r="N635" s="27"/>
      <c r="O635" s="27" t="s">
        <v>81</v>
      </c>
      <c r="P635" s="57" t="n">
        <v>40631</v>
      </c>
      <c r="Q635" s="28"/>
      <c r="R635" s="31" t="n">
        <f aca="false">YEAR(P635)</f>
        <v>2011</v>
      </c>
      <c r="S635" s="31" t="n">
        <f aca="false">MONTH(P635)</f>
        <v>3</v>
      </c>
      <c r="T635" s="31" t="n">
        <f aca="false">DAY(P635)</f>
        <v>29</v>
      </c>
      <c r="U635" s="27" t="s">
        <v>82</v>
      </c>
      <c r="V635" s="27"/>
      <c r="W635" s="27" t="s">
        <v>83</v>
      </c>
      <c r="X635" s="27" t="s">
        <v>482</v>
      </c>
      <c r="Y635" s="28"/>
      <c r="Z635" s="27" t="s">
        <v>2009</v>
      </c>
      <c r="AA635" s="27" t="s">
        <v>2010</v>
      </c>
      <c r="AB635" s="28"/>
      <c r="AC635" s="27" t="s">
        <v>2013</v>
      </c>
      <c r="AD635" s="27" t="n">
        <v>525</v>
      </c>
      <c r="AE635" s="27" t="s">
        <v>1350</v>
      </c>
      <c r="AF635" s="28"/>
      <c r="AG635" s="28"/>
      <c r="AH635" s="28"/>
      <c r="AI635" s="28"/>
      <c r="AJ635" s="28" t="n">
        <v>1</v>
      </c>
      <c r="AK635" s="27" t="s">
        <v>447</v>
      </c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</row>
    <row r="636" customFormat="false" ht="13.8" hidden="false" customHeight="false" outlineLevel="0" collapsed="false">
      <c r="A636" s="27" t="n">
        <v>20115504</v>
      </c>
      <c r="B636" s="27"/>
      <c r="C636" s="27" t="n">
        <v>0</v>
      </c>
      <c r="D636" s="28"/>
      <c r="E636" s="28"/>
      <c r="F636" s="28"/>
      <c r="G636" s="28"/>
      <c r="H636" s="28"/>
      <c r="I636" s="28"/>
      <c r="J636" s="28"/>
      <c r="K636" s="27"/>
      <c r="L636" s="27" t="s">
        <v>404</v>
      </c>
      <c r="M636" s="27" t="s">
        <v>405</v>
      </c>
      <c r="N636" s="27"/>
      <c r="O636" s="27" t="s">
        <v>81</v>
      </c>
      <c r="P636" s="57" t="n">
        <v>40732</v>
      </c>
      <c r="Q636" s="28"/>
      <c r="R636" s="31" t="n">
        <f aca="false">YEAR(P636)</f>
        <v>2011</v>
      </c>
      <c r="S636" s="31" t="n">
        <f aca="false">MONTH(P636)</f>
        <v>7</v>
      </c>
      <c r="T636" s="31" t="n">
        <f aca="false">DAY(P636)</f>
        <v>8</v>
      </c>
      <c r="U636" s="27" t="s">
        <v>236</v>
      </c>
      <c r="V636" s="27"/>
      <c r="W636" s="27" t="s">
        <v>83</v>
      </c>
      <c r="X636" s="27" t="s">
        <v>456</v>
      </c>
      <c r="Y636" s="28"/>
      <c r="Z636" s="27" t="s">
        <v>1432</v>
      </c>
      <c r="AA636" s="27" t="s">
        <v>2014</v>
      </c>
      <c r="AB636" s="28"/>
      <c r="AC636" s="27" t="n">
        <v>203</v>
      </c>
      <c r="AD636" s="27" t="n">
        <v>1732</v>
      </c>
      <c r="AE636" s="27" t="s">
        <v>1330</v>
      </c>
      <c r="AF636" s="28"/>
      <c r="AG636" s="28"/>
      <c r="AH636" s="28"/>
      <c r="AI636" s="28"/>
      <c r="AJ636" s="28" t="n">
        <v>1</v>
      </c>
      <c r="AK636" s="27" t="s">
        <v>447</v>
      </c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</row>
    <row r="637" customFormat="false" ht="13.8" hidden="false" customHeight="false" outlineLevel="0" collapsed="false">
      <c r="A637" s="27" t="n">
        <v>20115506</v>
      </c>
      <c r="B637" s="27"/>
      <c r="C637" s="27" t="n">
        <v>0</v>
      </c>
      <c r="D637" s="28"/>
      <c r="E637" s="28"/>
      <c r="F637" s="28"/>
      <c r="G637" s="28"/>
      <c r="H637" s="28"/>
      <c r="I637" s="28"/>
      <c r="J637" s="28"/>
      <c r="K637" s="27"/>
      <c r="L637" s="27" t="s">
        <v>404</v>
      </c>
      <c r="M637" s="27" t="s">
        <v>405</v>
      </c>
      <c r="N637" s="27"/>
      <c r="O637" s="27" t="s">
        <v>81</v>
      </c>
      <c r="P637" s="57" t="n">
        <v>40758</v>
      </c>
      <c r="Q637" s="28"/>
      <c r="R637" s="31" t="n">
        <f aca="false">YEAR(P637)</f>
        <v>2011</v>
      </c>
      <c r="S637" s="31" t="n">
        <f aca="false">MONTH(P637)</f>
        <v>8</v>
      </c>
      <c r="T637" s="31" t="n">
        <f aca="false">DAY(P637)</f>
        <v>3</v>
      </c>
      <c r="U637" s="27" t="s">
        <v>82</v>
      </c>
      <c r="V637" s="27"/>
      <c r="W637" s="27" t="s">
        <v>83</v>
      </c>
      <c r="X637" s="27" t="s">
        <v>456</v>
      </c>
      <c r="Y637" s="28"/>
      <c r="Z637" s="27" t="s">
        <v>2015</v>
      </c>
      <c r="AA637" s="27" t="s">
        <v>2016</v>
      </c>
      <c r="AB637" s="28"/>
      <c r="AC637" s="27" t="n">
        <v>105</v>
      </c>
      <c r="AD637" s="27" t="n">
        <v>1483</v>
      </c>
      <c r="AE637" s="27" t="s">
        <v>1330</v>
      </c>
      <c r="AF637" s="28"/>
      <c r="AG637" s="28"/>
      <c r="AH637" s="28"/>
      <c r="AI637" s="28"/>
      <c r="AJ637" s="28" t="n">
        <v>1</v>
      </c>
      <c r="AK637" s="27" t="s">
        <v>447</v>
      </c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</row>
    <row r="638" customFormat="false" ht="13.8" hidden="false" customHeight="false" outlineLevel="0" collapsed="false">
      <c r="A638" s="27" t="n">
        <v>20115509</v>
      </c>
      <c r="B638" s="27"/>
      <c r="C638" s="27" t="n">
        <v>0</v>
      </c>
      <c r="D638" s="28"/>
      <c r="E638" s="28"/>
      <c r="F638" s="28"/>
      <c r="G638" s="28"/>
      <c r="H638" s="28"/>
      <c r="I638" s="28"/>
      <c r="J638" s="28"/>
      <c r="K638" s="27"/>
      <c r="L638" s="27" t="s">
        <v>404</v>
      </c>
      <c r="M638" s="27" t="s">
        <v>405</v>
      </c>
      <c r="N638" s="27"/>
      <c r="O638" s="27" t="s">
        <v>81</v>
      </c>
      <c r="P638" s="57" t="n">
        <v>40679</v>
      </c>
      <c r="Q638" s="28"/>
      <c r="R638" s="31" t="n">
        <f aca="false">YEAR(P638)</f>
        <v>2011</v>
      </c>
      <c r="S638" s="31" t="n">
        <f aca="false">MONTH(P638)</f>
        <v>5</v>
      </c>
      <c r="T638" s="31" t="n">
        <f aca="false">DAY(P638)</f>
        <v>16</v>
      </c>
      <c r="U638" s="27" t="s">
        <v>82</v>
      </c>
      <c r="V638" s="27"/>
      <c r="W638" s="27" t="s">
        <v>83</v>
      </c>
      <c r="X638" s="27" t="s">
        <v>560</v>
      </c>
      <c r="Y638" s="28"/>
      <c r="Z638" s="27" t="s">
        <v>2017</v>
      </c>
      <c r="AA638" s="27" t="s">
        <v>2018</v>
      </c>
      <c r="AB638" s="28"/>
      <c r="AC638" s="27"/>
      <c r="AD638" s="27"/>
      <c r="AE638" s="27" t="s">
        <v>1330</v>
      </c>
      <c r="AF638" s="28"/>
      <c r="AG638" s="28"/>
      <c r="AH638" s="28"/>
      <c r="AI638" s="28"/>
      <c r="AJ638" s="28" t="n">
        <v>1</v>
      </c>
      <c r="AK638" s="27" t="s">
        <v>447</v>
      </c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</row>
    <row r="639" customFormat="false" ht="13.8" hidden="false" customHeight="false" outlineLevel="0" collapsed="false">
      <c r="A639" s="27" t="n">
        <v>20115510</v>
      </c>
      <c r="B639" s="27"/>
      <c r="C639" s="27" t="n">
        <v>0</v>
      </c>
      <c r="D639" s="28"/>
      <c r="E639" s="28"/>
      <c r="F639" s="28"/>
      <c r="G639" s="28"/>
      <c r="H639" s="28"/>
      <c r="I639" s="28"/>
      <c r="J639" s="28"/>
      <c r="K639" s="27"/>
      <c r="L639" s="27" t="s">
        <v>404</v>
      </c>
      <c r="M639" s="27" t="s">
        <v>405</v>
      </c>
      <c r="N639" s="27"/>
      <c r="O639" s="27" t="s">
        <v>81</v>
      </c>
      <c r="P639" s="57" t="n">
        <v>40679</v>
      </c>
      <c r="Q639" s="28"/>
      <c r="R639" s="31" t="n">
        <f aca="false">YEAR(P639)</f>
        <v>2011</v>
      </c>
      <c r="S639" s="31" t="n">
        <f aca="false">MONTH(P639)</f>
        <v>5</v>
      </c>
      <c r="T639" s="31" t="n">
        <f aca="false">DAY(P639)</f>
        <v>16</v>
      </c>
      <c r="U639" s="27" t="s">
        <v>82</v>
      </c>
      <c r="V639" s="27"/>
      <c r="W639" s="27" t="s">
        <v>83</v>
      </c>
      <c r="X639" s="27" t="s">
        <v>560</v>
      </c>
      <c r="Y639" s="28"/>
      <c r="Z639" s="27" t="s">
        <v>2017</v>
      </c>
      <c r="AA639" s="27" t="s">
        <v>2018</v>
      </c>
      <c r="AB639" s="28"/>
      <c r="AC639" s="27"/>
      <c r="AD639" s="27"/>
      <c r="AE639" s="27" t="s">
        <v>1330</v>
      </c>
      <c r="AF639" s="28"/>
      <c r="AG639" s="28"/>
      <c r="AH639" s="28"/>
      <c r="AI639" s="28"/>
      <c r="AJ639" s="28" t="n">
        <v>1</v>
      </c>
      <c r="AK639" s="27" t="s">
        <v>447</v>
      </c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</row>
    <row r="640" customFormat="false" ht="13.8" hidden="false" customHeight="false" outlineLevel="0" collapsed="false">
      <c r="A640" s="27" t="n">
        <v>20115519</v>
      </c>
      <c r="B640" s="27"/>
      <c r="C640" s="27" t="n">
        <v>0</v>
      </c>
      <c r="D640" s="28"/>
      <c r="E640" s="28"/>
      <c r="F640" s="28"/>
      <c r="G640" s="28"/>
      <c r="H640" s="28"/>
      <c r="I640" s="28"/>
      <c r="J640" s="28"/>
      <c r="K640" s="27"/>
      <c r="L640" s="27" t="s">
        <v>404</v>
      </c>
      <c r="M640" s="27" t="s">
        <v>405</v>
      </c>
      <c r="N640" s="27"/>
      <c r="O640" s="27" t="s">
        <v>81</v>
      </c>
      <c r="P640" s="57" t="n">
        <v>40777</v>
      </c>
      <c r="Q640" s="28"/>
      <c r="R640" s="31" t="n">
        <f aca="false">YEAR(P640)</f>
        <v>2011</v>
      </c>
      <c r="S640" s="31" t="n">
        <f aca="false">MONTH(P640)</f>
        <v>8</v>
      </c>
      <c r="T640" s="31" t="n">
        <f aca="false">DAY(P640)</f>
        <v>22</v>
      </c>
      <c r="U640" s="27" t="s">
        <v>82</v>
      </c>
      <c r="V640" s="27"/>
      <c r="W640" s="27" t="s">
        <v>83</v>
      </c>
      <c r="X640" s="27" t="s">
        <v>482</v>
      </c>
      <c r="Y640" s="28"/>
      <c r="Z640" s="27" t="s">
        <v>2019</v>
      </c>
      <c r="AA640" s="27" t="s">
        <v>2020</v>
      </c>
      <c r="AB640" s="28"/>
      <c r="AC640" s="27" t="n">
        <v>90</v>
      </c>
      <c r="AD640" s="27" t="n">
        <v>1490</v>
      </c>
      <c r="AE640" s="27" t="s">
        <v>1330</v>
      </c>
      <c r="AF640" s="28"/>
      <c r="AG640" s="28"/>
      <c r="AH640" s="28"/>
      <c r="AI640" s="28"/>
      <c r="AJ640" s="28" t="n">
        <v>1</v>
      </c>
      <c r="AK640" s="27" t="s">
        <v>447</v>
      </c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</row>
    <row r="641" customFormat="false" ht="13.8" hidden="false" customHeight="false" outlineLevel="0" collapsed="false">
      <c r="A641" s="27" t="n">
        <v>20115521</v>
      </c>
      <c r="B641" s="27"/>
      <c r="C641" s="27" t="n">
        <v>0</v>
      </c>
      <c r="D641" s="28"/>
      <c r="E641" s="28"/>
      <c r="F641" s="28"/>
      <c r="G641" s="28"/>
      <c r="H641" s="28"/>
      <c r="I641" s="28"/>
      <c r="J641" s="28"/>
      <c r="K641" s="27"/>
      <c r="L641" s="27" t="s">
        <v>404</v>
      </c>
      <c r="M641" s="27" t="s">
        <v>405</v>
      </c>
      <c r="N641" s="27"/>
      <c r="O641" s="27" t="s">
        <v>81</v>
      </c>
      <c r="P641" s="57" t="n">
        <v>40783</v>
      </c>
      <c r="Q641" s="28"/>
      <c r="R641" s="31" t="n">
        <f aca="false">YEAR(P641)</f>
        <v>2011</v>
      </c>
      <c r="S641" s="31" t="n">
        <f aca="false">MONTH(P641)</f>
        <v>8</v>
      </c>
      <c r="T641" s="31" t="n">
        <f aca="false">DAY(P641)</f>
        <v>28</v>
      </c>
      <c r="U641" s="27" t="s">
        <v>82</v>
      </c>
      <c r="V641" s="27"/>
      <c r="W641" s="27" t="s">
        <v>83</v>
      </c>
      <c r="X641" s="27" t="s">
        <v>456</v>
      </c>
      <c r="Y641" s="28"/>
      <c r="Z641" s="27" t="s">
        <v>2021</v>
      </c>
      <c r="AA641" s="27" t="s">
        <v>2022</v>
      </c>
      <c r="AB641" s="28"/>
      <c r="AC641" s="27" t="n">
        <v>104</v>
      </c>
      <c r="AD641" s="27" t="n">
        <v>1458</v>
      </c>
      <c r="AE641" s="27" t="s">
        <v>1330</v>
      </c>
      <c r="AF641" s="28"/>
      <c r="AG641" s="28"/>
      <c r="AH641" s="28"/>
      <c r="AI641" s="28"/>
      <c r="AJ641" s="28" t="n">
        <v>1</v>
      </c>
      <c r="AK641" s="27" t="s">
        <v>447</v>
      </c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</row>
    <row r="642" customFormat="false" ht="13.8" hidden="false" customHeight="false" outlineLevel="0" collapsed="false">
      <c r="A642" s="27" t="n">
        <v>20115525</v>
      </c>
      <c r="B642" s="27"/>
      <c r="C642" s="27" t="n">
        <v>0</v>
      </c>
      <c r="D642" s="28"/>
      <c r="E642" s="28"/>
      <c r="F642" s="28"/>
      <c r="G642" s="28"/>
      <c r="H642" s="28"/>
      <c r="I642" s="28"/>
      <c r="J642" s="28"/>
      <c r="K642" s="27"/>
      <c r="L642" s="27" t="s">
        <v>404</v>
      </c>
      <c r="M642" s="27" t="s">
        <v>405</v>
      </c>
      <c r="N642" s="27"/>
      <c r="O642" s="27" t="s">
        <v>81</v>
      </c>
      <c r="P642" s="57" t="n">
        <v>40802</v>
      </c>
      <c r="Q642" s="28"/>
      <c r="R642" s="31" t="n">
        <f aca="false">YEAR(P642)</f>
        <v>2011</v>
      </c>
      <c r="S642" s="31" t="n">
        <f aca="false">MONTH(P642)</f>
        <v>9</v>
      </c>
      <c r="T642" s="31" t="n">
        <f aca="false">DAY(P642)</f>
        <v>16</v>
      </c>
      <c r="U642" s="27" t="s">
        <v>236</v>
      </c>
      <c r="V642" s="27" t="n">
        <v>14</v>
      </c>
      <c r="W642" s="27" t="s">
        <v>83</v>
      </c>
      <c r="X642" s="27" t="s">
        <v>456</v>
      </c>
      <c r="Y642" s="28"/>
      <c r="Z642" s="27" t="s">
        <v>2023</v>
      </c>
      <c r="AA642" s="27" t="s">
        <v>2024</v>
      </c>
      <c r="AB642" s="28"/>
      <c r="AC642" s="27" t="n">
        <v>254</v>
      </c>
      <c r="AD642" s="27" t="n">
        <v>1754</v>
      </c>
      <c r="AE642" s="27" t="s">
        <v>1330</v>
      </c>
      <c r="AF642" s="28"/>
      <c r="AG642" s="28"/>
      <c r="AH642" s="28"/>
      <c r="AI642" s="28"/>
      <c r="AJ642" s="28" t="n">
        <v>1</v>
      </c>
      <c r="AK642" s="27" t="s">
        <v>447</v>
      </c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</row>
    <row r="643" customFormat="false" ht="13.8" hidden="false" customHeight="false" outlineLevel="0" collapsed="false">
      <c r="A643" s="27" t="n">
        <v>20115528</v>
      </c>
      <c r="B643" s="27"/>
      <c r="C643" s="27" t="n">
        <v>0</v>
      </c>
      <c r="D643" s="28"/>
      <c r="E643" s="28"/>
      <c r="F643" s="28"/>
      <c r="G643" s="28"/>
      <c r="H643" s="28"/>
      <c r="I643" s="28"/>
      <c r="J643" s="28"/>
      <c r="K643" s="27"/>
      <c r="L643" s="27" t="s">
        <v>404</v>
      </c>
      <c r="M643" s="27" t="s">
        <v>405</v>
      </c>
      <c r="N643" s="27"/>
      <c r="O643" s="27" t="s">
        <v>81</v>
      </c>
      <c r="P643" s="57" t="n">
        <v>40797</v>
      </c>
      <c r="Q643" s="28"/>
      <c r="R643" s="31" t="n">
        <f aca="false">YEAR(P643)</f>
        <v>2011</v>
      </c>
      <c r="S643" s="31" t="n">
        <f aca="false">MONTH(P643)</f>
        <v>9</v>
      </c>
      <c r="T643" s="31" t="n">
        <f aca="false">DAY(P643)</f>
        <v>11</v>
      </c>
      <c r="U643" s="27" t="s">
        <v>236</v>
      </c>
      <c r="V643" s="27" t="n">
        <v>1</v>
      </c>
      <c r="W643" s="27" t="s">
        <v>83</v>
      </c>
      <c r="X643" s="27" t="s">
        <v>659</v>
      </c>
      <c r="Y643" s="28"/>
      <c r="Z643" s="27" t="s">
        <v>2025</v>
      </c>
      <c r="AA643" s="27" t="s">
        <v>2026</v>
      </c>
      <c r="AB643" s="28"/>
      <c r="AC643" s="27" t="s">
        <v>2027</v>
      </c>
      <c r="AD643" s="27" t="n">
        <v>1200</v>
      </c>
      <c r="AE643" s="27" t="s">
        <v>1330</v>
      </c>
      <c r="AF643" s="28"/>
      <c r="AG643" s="28"/>
      <c r="AH643" s="28"/>
      <c r="AI643" s="28"/>
      <c r="AJ643" s="28" t="n">
        <v>1</v>
      </c>
      <c r="AK643" s="27" t="s">
        <v>447</v>
      </c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</row>
    <row r="644" customFormat="false" ht="13.8" hidden="false" customHeight="false" outlineLevel="0" collapsed="false">
      <c r="A644" s="27" t="n">
        <v>20115532</v>
      </c>
      <c r="B644" s="27"/>
      <c r="C644" s="27" t="n">
        <v>0</v>
      </c>
      <c r="D644" s="28"/>
      <c r="E644" s="28"/>
      <c r="F644" s="28"/>
      <c r="G644" s="28"/>
      <c r="H644" s="28"/>
      <c r="I644" s="28"/>
      <c r="J644" s="28"/>
      <c r="K644" s="27"/>
      <c r="L644" s="27" t="s">
        <v>404</v>
      </c>
      <c r="M644" s="27" t="s">
        <v>405</v>
      </c>
      <c r="N644" s="27"/>
      <c r="O644" s="27" t="s">
        <v>81</v>
      </c>
      <c r="P644" s="57" t="n">
        <v>40811</v>
      </c>
      <c r="Q644" s="28"/>
      <c r="R644" s="31" t="n">
        <f aca="false">YEAR(P644)</f>
        <v>2011</v>
      </c>
      <c r="S644" s="31" t="n">
        <f aca="false">MONTH(P644)</f>
        <v>9</v>
      </c>
      <c r="T644" s="31" t="n">
        <f aca="false">DAY(P644)</f>
        <v>25</v>
      </c>
      <c r="U644" s="27" t="s">
        <v>82</v>
      </c>
      <c r="V644" s="27"/>
      <c r="W644" s="27" t="s">
        <v>83</v>
      </c>
      <c r="X644" s="27" t="s">
        <v>965</v>
      </c>
      <c r="Y644" s="28"/>
      <c r="Z644" s="27" t="s">
        <v>2028</v>
      </c>
      <c r="AA644" s="27" t="s">
        <v>2029</v>
      </c>
      <c r="AB644" s="28"/>
      <c r="AC644" s="27" t="n">
        <v>22</v>
      </c>
      <c r="AD644" s="27"/>
      <c r="AE644" s="27" t="s">
        <v>1330</v>
      </c>
      <c r="AF644" s="28"/>
      <c r="AG644" s="28"/>
      <c r="AH644" s="28"/>
      <c r="AI644" s="28"/>
      <c r="AJ644" s="28" t="n">
        <v>1</v>
      </c>
      <c r="AK644" s="27" t="s">
        <v>447</v>
      </c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</row>
    <row r="645" customFormat="false" ht="13.8" hidden="false" customHeight="false" outlineLevel="0" collapsed="false">
      <c r="A645" s="27" t="n">
        <v>20125012</v>
      </c>
      <c r="B645" s="27"/>
      <c r="C645" s="27" t="n">
        <v>0</v>
      </c>
      <c r="D645" s="28"/>
      <c r="E645" s="28"/>
      <c r="F645" s="28"/>
      <c r="G645" s="28"/>
      <c r="H645" s="28"/>
      <c r="I645" s="28"/>
      <c r="J645" s="28"/>
      <c r="K645" s="27"/>
      <c r="L645" s="27" t="s">
        <v>404</v>
      </c>
      <c r="M645" s="27" t="s">
        <v>405</v>
      </c>
      <c r="N645" s="27"/>
      <c r="O645" s="27" t="s">
        <v>81</v>
      </c>
      <c r="P645" s="57" t="n">
        <v>40837</v>
      </c>
      <c r="Q645" s="28"/>
      <c r="R645" s="31" t="n">
        <f aca="false">YEAR(P645)</f>
        <v>2011</v>
      </c>
      <c r="S645" s="31" t="n">
        <f aca="false">MONTH(P645)</f>
        <v>10</v>
      </c>
      <c r="T645" s="31" t="n">
        <f aca="false">DAY(P645)</f>
        <v>21</v>
      </c>
      <c r="U645" s="27" t="s">
        <v>236</v>
      </c>
      <c r="V645" s="27"/>
      <c r="W645" s="27" t="s">
        <v>83</v>
      </c>
      <c r="X645" s="27" t="s">
        <v>422</v>
      </c>
      <c r="Y645" s="28"/>
      <c r="Z645" s="27" t="s">
        <v>2030</v>
      </c>
      <c r="AA645" s="27" t="s">
        <v>2031</v>
      </c>
      <c r="AB645" s="28"/>
      <c r="AC645" s="27" t="n">
        <v>121</v>
      </c>
      <c r="AD645" s="27" t="n">
        <v>1518</v>
      </c>
      <c r="AE645" s="27" t="s">
        <v>1330</v>
      </c>
      <c r="AF645" s="28"/>
      <c r="AG645" s="28"/>
      <c r="AH645" s="28"/>
      <c r="AI645" s="28"/>
      <c r="AJ645" s="28" t="n">
        <v>1</v>
      </c>
      <c r="AK645" s="27" t="s">
        <v>447</v>
      </c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</row>
    <row r="646" customFormat="false" ht="13.8" hidden="false" customHeight="false" outlineLevel="0" collapsed="false">
      <c r="A646" s="27" t="n">
        <v>20125029</v>
      </c>
      <c r="B646" s="27"/>
      <c r="C646" s="27" t="n">
        <v>0</v>
      </c>
      <c r="D646" s="28"/>
      <c r="E646" s="28"/>
      <c r="F646" s="28"/>
      <c r="G646" s="28"/>
      <c r="H646" s="28"/>
      <c r="I646" s="28"/>
      <c r="J646" s="28"/>
      <c r="K646" s="27"/>
      <c r="L646" s="27" t="s">
        <v>404</v>
      </c>
      <c r="M646" s="27" t="s">
        <v>405</v>
      </c>
      <c r="N646" s="27"/>
      <c r="O646" s="27" t="s">
        <v>81</v>
      </c>
      <c r="P646" s="57" t="n">
        <v>40860</v>
      </c>
      <c r="Q646" s="28"/>
      <c r="R646" s="31" t="n">
        <f aca="false">YEAR(P646)</f>
        <v>2011</v>
      </c>
      <c r="S646" s="31" t="n">
        <f aca="false">MONTH(P646)</f>
        <v>11</v>
      </c>
      <c r="T646" s="31" t="n">
        <f aca="false">DAY(P646)</f>
        <v>13</v>
      </c>
      <c r="U646" s="27" t="s">
        <v>82</v>
      </c>
      <c r="V646" s="27"/>
      <c r="W646" s="27" t="s">
        <v>83</v>
      </c>
      <c r="X646" s="27" t="s">
        <v>422</v>
      </c>
      <c r="Y646" s="28"/>
      <c r="Z646" s="27" t="s">
        <v>2032</v>
      </c>
      <c r="AA646" s="27" t="s">
        <v>2033</v>
      </c>
      <c r="AB646" s="28"/>
      <c r="AC646" s="27"/>
      <c r="AD646" s="27" t="n">
        <v>1428</v>
      </c>
      <c r="AE646" s="27" t="s">
        <v>1330</v>
      </c>
      <c r="AF646" s="28"/>
      <c r="AG646" s="28"/>
      <c r="AH646" s="28"/>
      <c r="AI646" s="28"/>
      <c r="AJ646" s="28" t="n">
        <v>1</v>
      </c>
      <c r="AK646" s="27" t="s">
        <v>447</v>
      </c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</row>
    <row r="647" customFormat="false" ht="13.8" hidden="false" customHeight="false" outlineLevel="0" collapsed="false">
      <c r="A647" s="27" t="n">
        <v>20125316</v>
      </c>
      <c r="B647" s="27"/>
      <c r="C647" s="27" t="n">
        <v>0</v>
      </c>
      <c r="D647" s="28"/>
      <c r="E647" s="28"/>
      <c r="F647" s="28"/>
      <c r="G647" s="28"/>
      <c r="H647" s="28"/>
      <c r="I647" s="28"/>
      <c r="J647" s="28"/>
      <c r="K647" s="27"/>
      <c r="L647" s="27" t="s">
        <v>404</v>
      </c>
      <c r="M647" s="27" t="s">
        <v>405</v>
      </c>
      <c r="N647" s="27"/>
      <c r="O647" s="27" t="s">
        <v>81</v>
      </c>
      <c r="P647" s="57" t="n">
        <v>40936</v>
      </c>
      <c r="Q647" s="28"/>
      <c r="R647" s="31" t="n">
        <f aca="false">YEAR(P647)</f>
        <v>2012</v>
      </c>
      <c r="S647" s="31" t="n">
        <f aca="false">MONTH(P647)</f>
        <v>1</v>
      </c>
      <c r="T647" s="31" t="n">
        <f aca="false">DAY(P647)</f>
        <v>28</v>
      </c>
      <c r="U647" s="27" t="s">
        <v>236</v>
      </c>
      <c r="V647" s="27"/>
      <c r="W647" s="27" t="s">
        <v>83</v>
      </c>
      <c r="X647" s="27" t="s">
        <v>659</v>
      </c>
      <c r="Y647" s="28"/>
      <c r="Z647" s="27" t="s">
        <v>2034</v>
      </c>
      <c r="AA647" s="27" t="s">
        <v>2035</v>
      </c>
      <c r="AB647" s="28"/>
      <c r="AC647" s="27" t="n">
        <v>166</v>
      </c>
      <c r="AD647" s="27" t="n">
        <v>1538</v>
      </c>
      <c r="AE647" s="27" t="s">
        <v>1330</v>
      </c>
      <c r="AF647" s="28"/>
      <c r="AG647" s="28"/>
      <c r="AH647" s="28"/>
      <c r="AI647" s="28"/>
      <c r="AJ647" s="28" t="n">
        <v>1</v>
      </c>
      <c r="AK647" s="27" t="s">
        <v>447</v>
      </c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</row>
    <row r="648" customFormat="false" ht="13.8" hidden="false" customHeight="false" outlineLevel="0" collapsed="false">
      <c r="A648" s="27" t="n">
        <v>20125482</v>
      </c>
      <c r="B648" s="27"/>
      <c r="C648" s="27" t="n">
        <v>0</v>
      </c>
      <c r="D648" s="28"/>
      <c r="E648" s="28"/>
      <c r="F648" s="28"/>
      <c r="G648" s="28"/>
      <c r="H648" s="28"/>
      <c r="I648" s="28"/>
      <c r="J648" s="28"/>
      <c r="K648" s="27"/>
      <c r="L648" s="27" t="s">
        <v>404</v>
      </c>
      <c r="M648" s="27" t="s">
        <v>405</v>
      </c>
      <c r="N648" s="27"/>
      <c r="O648" s="27" t="s">
        <v>81</v>
      </c>
      <c r="P648" s="57" t="n">
        <v>40919</v>
      </c>
      <c r="Q648" s="28"/>
      <c r="R648" s="31" t="n">
        <f aca="false">YEAR(P648)</f>
        <v>2012</v>
      </c>
      <c r="S648" s="31" t="n">
        <f aca="false">MONTH(P648)</f>
        <v>1</v>
      </c>
      <c r="T648" s="31" t="n">
        <f aca="false">DAY(P648)</f>
        <v>11</v>
      </c>
      <c r="U648" s="27" t="s">
        <v>236</v>
      </c>
      <c r="V648" s="27"/>
      <c r="W648" s="27" t="s">
        <v>83</v>
      </c>
      <c r="X648" s="27" t="s">
        <v>422</v>
      </c>
      <c r="Y648" s="28"/>
      <c r="Z648" s="27" t="s">
        <v>2036</v>
      </c>
      <c r="AA648" s="27" t="s">
        <v>2037</v>
      </c>
      <c r="AB648" s="28"/>
      <c r="AC648" s="27"/>
      <c r="AD648" s="27"/>
      <c r="AE648" s="27" t="s">
        <v>1330</v>
      </c>
      <c r="AF648" s="28"/>
      <c r="AG648" s="28"/>
      <c r="AH648" s="28"/>
      <c r="AI648" s="28"/>
      <c r="AJ648" s="28" t="n">
        <v>1</v>
      </c>
      <c r="AK648" s="27" t="s">
        <v>447</v>
      </c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</row>
    <row r="649" customFormat="false" ht="13.8" hidden="false" customHeight="false" outlineLevel="0" collapsed="false">
      <c r="A649" s="27" t="n">
        <v>20125512</v>
      </c>
      <c r="B649" s="27"/>
      <c r="C649" s="27" t="n">
        <v>0</v>
      </c>
      <c r="D649" s="28"/>
      <c r="E649" s="28"/>
      <c r="F649" s="28"/>
      <c r="G649" s="28"/>
      <c r="H649" s="28"/>
      <c r="I649" s="28"/>
      <c r="J649" s="28"/>
      <c r="K649" s="27"/>
      <c r="L649" s="27" t="s">
        <v>404</v>
      </c>
      <c r="M649" s="27" t="s">
        <v>405</v>
      </c>
      <c r="N649" s="27"/>
      <c r="O649" s="27" t="s">
        <v>81</v>
      </c>
      <c r="P649" s="57" t="n">
        <v>41023</v>
      </c>
      <c r="Q649" s="28"/>
      <c r="R649" s="31" t="n">
        <f aca="false">YEAR(P649)</f>
        <v>2012</v>
      </c>
      <c r="S649" s="31" t="n">
        <f aca="false">MONTH(P649)</f>
        <v>4</v>
      </c>
      <c r="T649" s="31" t="n">
        <f aca="false">DAY(P649)</f>
        <v>24</v>
      </c>
      <c r="U649" s="27" t="s">
        <v>236</v>
      </c>
      <c r="V649" s="27"/>
      <c r="W649" s="27" t="s">
        <v>83</v>
      </c>
      <c r="X649" s="27" t="s">
        <v>482</v>
      </c>
      <c r="Y649" s="28"/>
      <c r="Z649" s="27" t="s">
        <v>2038</v>
      </c>
      <c r="AA649" s="27" t="s">
        <v>2039</v>
      </c>
      <c r="AB649" s="28"/>
      <c r="AC649" s="27" t="n">
        <v>146</v>
      </c>
      <c r="AD649" s="27" t="n">
        <v>1636</v>
      </c>
      <c r="AE649" s="27" t="s">
        <v>1330</v>
      </c>
      <c r="AF649" s="28"/>
      <c r="AG649" s="28"/>
      <c r="AH649" s="28"/>
      <c r="AI649" s="28"/>
      <c r="AJ649" s="28" t="n">
        <v>1</v>
      </c>
      <c r="AK649" s="27" t="s">
        <v>447</v>
      </c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</row>
    <row r="650" customFormat="false" ht="13.8" hidden="false" customHeight="false" outlineLevel="0" collapsed="false">
      <c r="A650" s="27" t="n">
        <v>20125513</v>
      </c>
      <c r="B650" s="27"/>
      <c r="C650" s="27" t="n">
        <v>0</v>
      </c>
      <c r="D650" s="28"/>
      <c r="E650" s="28"/>
      <c r="F650" s="28"/>
      <c r="G650" s="28"/>
      <c r="H650" s="28"/>
      <c r="I650" s="28"/>
      <c r="J650" s="28"/>
      <c r="K650" s="27"/>
      <c r="L650" s="27" t="s">
        <v>404</v>
      </c>
      <c r="M650" s="27" t="s">
        <v>405</v>
      </c>
      <c r="N650" s="27"/>
      <c r="O650" s="27" t="s">
        <v>81</v>
      </c>
      <c r="P650" s="57" t="n">
        <v>41011</v>
      </c>
      <c r="Q650" s="28"/>
      <c r="R650" s="31" t="n">
        <f aca="false">YEAR(P650)</f>
        <v>2012</v>
      </c>
      <c r="S650" s="31" t="n">
        <f aca="false">MONTH(P650)</f>
        <v>4</v>
      </c>
      <c r="T650" s="31" t="n">
        <f aca="false">DAY(P650)</f>
        <v>12</v>
      </c>
      <c r="U650" s="27" t="s">
        <v>236</v>
      </c>
      <c r="V650" s="27"/>
      <c r="W650" s="27" t="s">
        <v>83</v>
      </c>
      <c r="X650" s="27" t="s">
        <v>1739</v>
      </c>
      <c r="Y650" s="28"/>
      <c r="Z650" s="27" t="s">
        <v>2040</v>
      </c>
      <c r="AA650" s="27" t="s">
        <v>2041</v>
      </c>
      <c r="AB650" s="28"/>
      <c r="AC650" s="27" t="n">
        <v>190</v>
      </c>
      <c r="AD650" s="27" t="n">
        <v>1780</v>
      </c>
      <c r="AE650" s="27" t="s">
        <v>1330</v>
      </c>
      <c r="AF650" s="28"/>
      <c r="AG650" s="28"/>
      <c r="AH650" s="28"/>
      <c r="AI650" s="28"/>
      <c r="AJ650" s="28" t="n">
        <v>1</v>
      </c>
      <c r="AK650" s="27" t="s">
        <v>447</v>
      </c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</row>
    <row r="651" customFormat="false" ht="13.8" hidden="false" customHeight="false" outlineLevel="0" collapsed="false">
      <c r="A651" s="27" t="n">
        <v>20125530</v>
      </c>
      <c r="B651" s="27"/>
      <c r="C651" s="27" t="n">
        <v>0</v>
      </c>
      <c r="D651" s="28"/>
      <c r="E651" s="28"/>
      <c r="F651" s="28"/>
      <c r="G651" s="28"/>
      <c r="H651" s="28"/>
      <c r="I651" s="28"/>
      <c r="J651" s="28"/>
      <c r="K651" s="27"/>
      <c r="L651" s="27" t="s">
        <v>404</v>
      </c>
      <c r="M651" s="27" t="s">
        <v>405</v>
      </c>
      <c r="N651" s="27"/>
      <c r="O651" s="27" t="s">
        <v>81</v>
      </c>
      <c r="P651" s="57" t="n">
        <v>41036</v>
      </c>
      <c r="Q651" s="28"/>
      <c r="R651" s="31" t="n">
        <f aca="false">YEAR(P651)</f>
        <v>2012</v>
      </c>
      <c r="S651" s="31" t="n">
        <f aca="false">MONTH(P651)</f>
        <v>5</v>
      </c>
      <c r="T651" s="31" t="n">
        <f aca="false">DAY(P651)</f>
        <v>7</v>
      </c>
      <c r="U651" s="27" t="s">
        <v>236</v>
      </c>
      <c r="V651" s="27"/>
      <c r="W651" s="27" t="s">
        <v>83</v>
      </c>
      <c r="X651" s="27" t="s">
        <v>482</v>
      </c>
      <c r="Y651" s="28"/>
      <c r="Z651" s="27" t="s">
        <v>2042</v>
      </c>
      <c r="AA651" s="27" t="s">
        <v>2043</v>
      </c>
      <c r="AB651" s="28"/>
      <c r="AC651" s="27" t="s">
        <v>2044</v>
      </c>
      <c r="AD651" s="27" t="n">
        <v>956</v>
      </c>
      <c r="AE651" s="27" t="s">
        <v>1330</v>
      </c>
      <c r="AF651" s="28"/>
      <c r="AG651" s="28"/>
      <c r="AH651" s="28"/>
      <c r="AI651" s="28"/>
      <c r="AJ651" s="28" t="n">
        <v>1</v>
      </c>
      <c r="AK651" s="27" t="s">
        <v>447</v>
      </c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</row>
    <row r="652" customFormat="false" ht="13.8" hidden="false" customHeight="false" outlineLevel="0" collapsed="false">
      <c r="A652" s="27" t="n">
        <v>20125531</v>
      </c>
      <c r="B652" s="27"/>
      <c r="C652" s="27" t="n">
        <v>0</v>
      </c>
      <c r="D652" s="28"/>
      <c r="E652" s="28"/>
      <c r="F652" s="28"/>
      <c r="G652" s="28"/>
      <c r="H652" s="28"/>
      <c r="I652" s="28"/>
      <c r="J652" s="28"/>
      <c r="K652" s="27"/>
      <c r="L652" s="27" t="s">
        <v>404</v>
      </c>
      <c r="M652" s="27" t="s">
        <v>405</v>
      </c>
      <c r="N652" s="27"/>
      <c r="O652" s="27" t="s">
        <v>81</v>
      </c>
      <c r="P652" s="57" t="n">
        <v>41036</v>
      </c>
      <c r="Q652" s="28"/>
      <c r="R652" s="31" t="n">
        <f aca="false">YEAR(P652)</f>
        <v>2012</v>
      </c>
      <c r="S652" s="31" t="n">
        <f aca="false">MONTH(P652)</f>
        <v>5</v>
      </c>
      <c r="T652" s="31" t="n">
        <f aca="false">DAY(P652)</f>
        <v>7</v>
      </c>
      <c r="U652" s="27" t="s">
        <v>82</v>
      </c>
      <c r="V652" s="27"/>
      <c r="W652" s="27" t="s">
        <v>83</v>
      </c>
      <c r="X652" s="27" t="s">
        <v>482</v>
      </c>
      <c r="Y652" s="28"/>
      <c r="Z652" s="27" t="s">
        <v>2042</v>
      </c>
      <c r="AA652" s="27" t="s">
        <v>2045</v>
      </c>
      <c r="AB652" s="28"/>
      <c r="AC652" s="27" t="s">
        <v>2046</v>
      </c>
      <c r="AD652" s="27" t="n">
        <v>862</v>
      </c>
      <c r="AE652" s="27" t="s">
        <v>1330</v>
      </c>
      <c r="AF652" s="28"/>
      <c r="AG652" s="28"/>
      <c r="AH652" s="28"/>
      <c r="AI652" s="28"/>
      <c r="AJ652" s="28" t="n">
        <v>1</v>
      </c>
      <c r="AK652" s="27" t="s">
        <v>447</v>
      </c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</row>
    <row r="653" customFormat="false" ht="13.8" hidden="false" customHeight="false" outlineLevel="0" collapsed="false">
      <c r="A653" s="27" t="n">
        <v>20125532</v>
      </c>
      <c r="B653" s="27"/>
      <c r="C653" s="27" t="n">
        <v>0</v>
      </c>
      <c r="D653" s="28"/>
      <c r="E653" s="28"/>
      <c r="F653" s="28"/>
      <c r="G653" s="28"/>
      <c r="H653" s="28"/>
      <c r="I653" s="28"/>
      <c r="J653" s="28"/>
      <c r="K653" s="27"/>
      <c r="L653" s="27" t="s">
        <v>404</v>
      </c>
      <c r="M653" s="27" t="s">
        <v>405</v>
      </c>
      <c r="N653" s="27"/>
      <c r="O653" s="27" t="s">
        <v>81</v>
      </c>
      <c r="P653" s="57" t="n">
        <v>41036</v>
      </c>
      <c r="Q653" s="28"/>
      <c r="R653" s="31" t="n">
        <f aca="false">YEAR(P653)</f>
        <v>2012</v>
      </c>
      <c r="S653" s="31" t="n">
        <f aca="false">MONTH(P653)</f>
        <v>5</v>
      </c>
      <c r="T653" s="31" t="n">
        <f aca="false">DAY(P653)</f>
        <v>7</v>
      </c>
      <c r="U653" s="27" t="s">
        <v>236</v>
      </c>
      <c r="V653" s="27"/>
      <c r="W653" s="27" t="s">
        <v>83</v>
      </c>
      <c r="X653" s="27" t="s">
        <v>482</v>
      </c>
      <c r="Y653" s="28"/>
      <c r="Z653" s="27" t="s">
        <v>2042</v>
      </c>
      <c r="AA653" s="27" t="s">
        <v>2047</v>
      </c>
      <c r="AB653" s="28"/>
      <c r="AC653" s="27" t="n">
        <v>17</v>
      </c>
      <c r="AD653" s="27" t="n">
        <v>848</v>
      </c>
      <c r="AE653" s="27" t="s">
        <v>1330</v>
      </c>
      <c r="AF653" s="28"/>
      <c r="AG653" s="28"/>
      <c r="AH653" s="28"/>
      <c r="AI653" s="28"/>
      <c r="AJ653" s="28" t="n">
        <v>1</v>
      </c>
      <c r="AK653" s="27" t="s">
        <v>447</v>
      </c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</row>
    <row r="654" customFormat="false" ht="13.8" hidden="false" customHeight="false" outlineLevel="0" collapsed="false">
      <c r="A654" s="27" t="n">
        <v>20125535</v>
      </c>
      <c r="B654" s="27"/>
      <c r="C654" s="27" t="n">
        <v>0</v>
      </c>
      <c r="D654" s="28"/>
      <c r="E654" s="28"/>
      <c r="F654" s="28"/>
      <c r="G654" s="28"/>
      <c r="H654" s="28"/>
      <c r="I654" s="28"/>
      <c r="J654" s="28"/>
      <c r="K654" s="27"/>
      <c r="L654" s="27" t="s">
        <v>404</v>
      </c>
      <c r="M654" s="27" t="s">
        <v>405</v>
      </c>
      <c r="N654" s="27"/>
      <c r="O654" s="27" t="s">
        <v>81</v>
      </c>
      <c r="P654" s="57" t="n">
        <v>41031</v>
      </c>
      <c r="Q654" s="28"/>
      <c r="R654" s="31" t="n">
        <f aca="false">YEAR(P654)</f>
        <v>2012</v>
      </c>
      <c r="S654" s="31" t="n">
        <f aca="false">MONTH(P654)</f>
        <v>5</v>
      </c>
      <c r="T654" s="31" t="n">
        <f aca="false">DAY(P654)</f>
        <v>2</v>
      </c>
      <c r="U654" s="27" t="s">
        <v>236</v>
      </c>
      <c r="V654" s="27"/>
      <c r="W654" s="27" t="s">
        <v>83</v>
      </c>
      <c r="X654" s="27" t="s">
        <v>1739</v>
      </c>
      <c r="Y654" s="28"/>
      <c r="Z654" s="27" t="s">
        <v>2048</v>
      </c>
      <c r="AA654" s="27" t="s">
        <v>2049</v>
      </c>
      <c r="AB654" s="28"/>
      <c r="AC654" s="27" t="n">
        <v>169</v>
      </c>
      <c r="AD654" s="27" t="n">
        <v>1750</v>
      </c>
      <c r="AE654" s="27" t="s">
        <v>1330</v>
      </c>
      <c r="AF654" s="28"/>
      <c r="AG654" s="28"/>
      <c r="AH654" s="28"/>
      <c r="AI654" s="28"/>
      <c r="AJ654" s="28" t="n">
        <v>1</v>
      </c>
      <c r="AK654" s="27" t="s">
        <v>447</v>
      </c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</row>
    <row r="655" customFormat="false" ht="13.8" hidden="false" customHeight="false" outlineLevel="0" collapsed="false">
      <c r="A655" s="27" t="n">
        <v>20125536</v>
      </c>
      <c r="B655" s="27"/>
      <c r="C655" s="27" t="n">
        <v>0</v>
      </c>
      <c r="D655" s="28"/>
      <c r="E655" s="28"/>
      <c r="F655" s="28"/>
      <c r="G655" s="28"/>
      <c r="H655" s="28"/>
      <c r="I655" s="28"/>
      <c r="J655" s="28"/>
      <c r="K655" s="27"/>
      <c r="L655" s="27" t="s">
        <v>404</v>
      </c>
      <c r="M655" s="27" t="s">
        <v>405</v>
      </c>
      <c r="N655" s="27"/>
      <c r="O655" s="27" t="s">
        <v>81</v>
      </c>
      <c r="P655" s="57" t="n">
        <v>41042</v>
      </c>
      <c r="Q655" s="28"/>
      <c r="R655" s="31" t="n">
        <f aca="false">YEAR(P655)</f>
        <v>2012</v>
      </c>
      <c r="S655" s="31" t="n">
        <f aca="false">MONTH(P655)</f>
        <v>5</v>
      </c>
      <c r="T655" s="31" t="n">
        <f aca="false">DAY(P655)</f>
        <v>13</v>
      </c>
      <c r="U655" s="27" t="s">
        <v>236</v>
      </c>
      <c r="V655" s="27"/>
      <c r="W655" s="27" t="s">
        <v>83</v>
      </c>
      <c r="X655" s="27" t="s">
        <v>482</v>
      </c>
      <c r="Y655" s="28"/>
      <c r="Z655" s="27" t="s">
        <v>2050</v>
      </c>
      <c r="AA655" s="27" t="s">
        <v>2051</v>
      </c>
      <c r="AB655" s="28"/>
      <c r="AC655" s="27" t="n">
        <v>108</v>
      </c>
      <c r="AD655" s="27" t="n">
        <v>1598</v>
      </c>
      <c r="AE655" s="27" t="s">
        <v>1330</v>
      </c>
      <c r="AF655" s="28"/>
      <c r="AG655" s="28"/>
      <c r="AH655" s="28"/>
      <c r="AI655" s="28"/>
      <c r="AJ655" s="28" t="n">
        <v>1</v>
      </c>
      <c r="AK655" s="27" t="s">
        <v>447</v>
      </c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</row>
    <row r="656" customFormat="false" ht="13.8" hidden="false" customHeight="false" outlineLevel="0" collapsed="false">
      <c r="A656" s="27" t="n">
        <v>20125537</v>
      </c>
      <c r="B656" s="27"/>
      <c r="C656" s="27" t="n">
        <v>0</v>
      </c>
      <c r="D656" s="28"/>
      <c r="E656" s="28"/>
      <c r="F656" s="28"/>
      <c r="G656" s="28"/>
      <c r="H656" s="28"/>
      <c r="I656" s="28"/>
      <c r="J656" s="28"/>
      <c r="K656" s="27"/>
      <c r="L656" s="27" t="s">
        <v>404</v>
      </c>
      <c r="M656" s="27" t="s">
        <v>405</v>
      </c>
      <c r="N656" s="27"/>
      <c r="O656" s="27" t="s">
        <v>81</v>
      </c>
      <c r="P656" s="57" t="n">
        <v>41039</v>
      </c>
      <c r="Q656" s="28"/>
      <c r="R656" s="31" t="n">
        <f aca="false">YEAR(P656)</f>
        <v>2012</v>
      </c>
      <c r="S656" s="31" t="n">
        <f aca="false">MONTH(P656)</f>
        <v>5</v>
      </c>
      <c r="T656" s="31" t="n">
        <f aca="false">DAY(P656)</f>
        <v>10</v>
      </c>
      <c r="U656" s="27" t="s">
        <v>236</v>
      </c>
      <c r="V656" s="27"/>
      <c r="W656" s="27" t="s">
        <v>83</v>
      </c>
      <c r="X656" s="27" t="s">
        <v>422</v>
      </c>
      <c r="Y656" s="28"/>
      <c r="Z656" s="27" t="s">
        <v>2052</v>
      </c>
      <c r="AA656" s="27" t="s">
        <v>2053</v>
      </c>
      <c r="AB656" s="28"/>
      <c r="AC656" s="27" t="s">
        <v>2054</v>
      </c>
      <c r="AD656" s="27" t="n">
        <v>1045</v>
      </c>
      <c r="AE656" s="27" t="s">
        <v>1330</v>
      </c>
      <c r="AF656" s="28"/>
      <c r="AG656" s="28"/>
      <c r="AH656" s="28"/>
      <c r="AI656" s="28"/>
      <c r="AJ656" s="28" t="n">
        <v>1</v>
      </c>
      <c r="AK656" s="27" t="s">
        <v>447</v>
      </c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</row>
    <row r="657" customFormat="false" ht="13.8" hidden="false" customHeight="false" outlineLevel="0" collapsed="false">
      <c r="A657" s="27" t="n">
        <v>20125538</v>
      </c>
      <c r="B657" s="27"/>
      <c r="C657" s="27" t="n">
        <v>0</v>
      </c>
      <c r="D657" s="28"/>
      <c r="E657" s="28"/>
      <c r="F657" s="28"/>
      <c r="G657" s="28"/>
      <c r="H657" s="28"/>
      <c r="I657" s="28"/>
      <c r="J657" s="28"/>
      <c r="K657" s="27"/>
      <c r="L657" s="27" t="s">
        <v>404</v>
      </c>
      <c r="M657" s="27" t="s">
        <v>405</v>
      </c>
      <c r="N657" s="27"/>
      <c r="O657" s="27" t="s">
        <v>81</v>
      </c>
      <c r="P657" s="57" t="n">
        <v>41039</v>
      </c>
      <c r="Q657" s="28"/>
      <c r="R657" s="31" t="n">
        <f aca="false">YEAR(P657)</f>
        <v>2012</v>
      </c>
      <c r="S657" s="31" t="n">
        <f aca="false">MONTH(P657)</f>
        <v>5</v>
      </c>
      <c r="T657" s="31" t="n">
        <f aca="false">DAY(P657)</f>
        <v>10</v>
      </c>
      <c r="U657" s="27" t="s">
        <v>236</v>
      </c>
      <c r="V657" s="27"/>
      <c r="W657" s="27" t="s">
        <v>83</v>
      </c>
      <c r="X657" s="27" t="s">
        <v>422</v>
      </c>
      <c r="Y657" s="28"/>
      <c r="Z657" s="27" t="s">
        <v>2052</v>
      </c>
      <c r="AA657" s="27" t="s">
        <v>2053</v>
      </c>
      <c r="AB657" s="28"/>
      <c r="AC657" s="27" t="s">
        <v>2055</v>
      </c>
      <c r="AD657" s="27" t="n">
        <v>1032</v>
      </c>
      <c r="AE657" s="27" t="s">
        <v>1330</v>
      </c>
      <c r="AF657" s="28"/>
      <c r="AG657" s="28"/>
      <c r="AH657" s="28"/>
      <c r="AI657" s="28"/>
      <c r="AJ657" s="28" t="n">
        <v>1</v>
      </c>
      <c r="AK657" s="27" t="s">
        <v>447</v>
      </c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</row>
    <row r="658" customFormat="false" ht="13.8" hidden="false" customHeight="false" outlineLevel="0" collapsed="false">
      <c r="A658" s="27" t="n">
        <v>20125541</v>
      </c>
      <c r="B658" s="27"/>
      <c r="C658" s="27" t="n">
        <v>0</v>
      </c>
      <c r="D658" s="28"/>
      <c r="E658" s="28"/>
      <c r="F658" s="28"/>
      <c r="G658" s="28"/>
      <c r="H658" s="28"/>
      <c r="I658" s="28"/>
      <c r="J658" s="28"/>
      <c r="K658" s="27"/>
      <c r="L658" s="27" t="s">
        <v>404</v>
      </c>
      <c r="M658" s="27" t="s">
        <v>405</v>
      </c>
      <c r="N658" s="27"/>
      <c r="O658" s="27" t="s">
        <v>81</v>
      </c>
      <c r="P658" s="57" t="n">
        <v>41045</v>
      </c>
      <c r="Q658" s="28"/>
      <c r="R658" s="31" t="n">
        <f aca="false">YEAR(P658)</f>
        <v>2012</v>
      </c>
      <c r="S658" s="31" t="n">
        <f aca="false">MONTH(P658)</f>
        <v>5</v>
      </c>
      <c r="T658" s="31" t="n">
        <f aca="false">DAY(P658)</f>
        <v>16</v>
      </c>
      <c r="U658" s="27" t="s">
        <v>236</v>
      </c>
      <c r="V658" s="27"/>
      <c r="W658" s="27" t="s">
        <v>83</v>
      </c>
      <c r="X658" s="27" t="s">
        <v>965</v>
      </c>
      <c r="Y658" s="28"/>
      <c r="Z658" s="27" t="s">
        <v>2056</v>
      </c>
      <c r="AA658" s="27" t="s">
        <v>2057</v>
      </c>
      <c r="AB658" s="28"/>
      <c r="AC658" s="27" t="n">
        <v>81</v>
      </c>
      <c r="AD658" s="27" t="n">
        <v>1559</v>
      </c>
      <c r="AE658" s="27" t="s">
        <v>1330</v>
      </c>
      <c r="AF658" s="28"/>
      <c r="AG658" s="28"/>
      <c r="AH658" s="28"/>
      <c r="AI658" s="28"/>
      <c r="AJ658" s="28" t="n">
        <v>1</v>
      </c>
      <c r="AK658" s="27" t="s">
        <v>447</v>
      </c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</row>
    <row r="659" customFormat="false" ht="13.8" hidden="false" customHeight="false" outlineLevel="0" collapsed="false">
      <c r="A659" s="27" t="n">
        <v>20125542</v>
      </c>
      <c r="B659" s="27"/>
      <c r="C659" s="27" t="n">
        <v>0</v>
      </c>
      <c r="D659" s="28"/>
      <c r="E659" s="28"/>
      <c r="F659" s="28"/>
      <c r="G659" s="28"/>
      <c r="H659" s="28"/>
      <c r="I659" s="28"/>
      <c r="J659" s="28"/>
      <c r="K659" s="27"/>
      <c r="L659" s="27" t="s">
        <v>404</v>
      </c>
      <c r="M659" s="27" t="s">
        <v>405</v>
      </c>
      <c r="N659" s="27"/>
      <c r="O659" s="27" t="s">
        <v>81</v>
      </c>
      <c r="P659" s="57" t="n">
        <v>41048</v>
      </c>
      <c r="Q659" s="28"/>
      <c r="R659" s="31" t="n">
        <f aca="false">YEAR(P659)</f>
        <v>2012</v>
      </c>
      <c r="S659" s="31" t="n">
        <f aca="false">MONTH(P659)</f>
        <v>5</v>
      </c>
      <c r="T659" s="31" t="n">
        <f aca="false">DAY(P659)</f>
        <v>19</v>
      </c>
      <c r="U659" s="27" t="s">
        <v>236</v>
      </c>
      <c r="V659" s="27"/>
      <c r="W659" s="27" t="s">
        <v>83</v>
      </c>
      <c r="X659" s="27" t="s">
        <v>422</v>
      </c>
      <c r="Y659" s="28"/>
      <c r="Z659" s="27" t="s">
        <v>2058</v>
      </c>
      <c r="AA659" s="27" t="s">
        <v>2059</v>
      </c>
      <c r="AB659" s="28"/>
      <c r="AC659" s="27" t="n">
        <v>204</v>
      </c>
      <c r="AD659" s="27" t="n">
        <v>1866</v>
      </c>
      <c r="AE659" s="27" t="s">
        <v>1330</v>
      </c>
      <c r="AF659" s="28"/>
      <c r="AG659" s="28"/>
      <c r="AH659" s="28"/>
      <c r="AI659" s="28"/>
      <c r="AJ659" s="28" t="n">
        <v>1</v>
      </c>
      <c r="AK659" s="27" t="s">
        <v>447</v>
      </c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</row>
    <row r="660" customFormat="false" ht="13.8" hidden="false" customHeight="false" outlineLevel="0" collapsed="false">
      <c r="A660" s="27" t="n">
        <v>20125543</v>
      </c>
      <c r="B660" s="27"/>
      <c r="C660" s="27" t="n">
        <v>0</v>
      </c>
      <c r="D660" s="28"/>
      <c r="E660" s="28"/>
      <c r="F660" s="28"/>
      <c r="G660" s="28"/>
      <c r="H660" s="28"/>
      <c r="I660" s="28"/>
      <c r="J660" s="28"/>
      <c r="K660" s="27"/>
      <c r="L660" s="27" t="s">
        <v>404</v>
      </c>
      <c r="M660" s="27" t="s">
        <v>405</v>
      </c>
      <c r="N660" s="27"/>
      <c r="O660" s="27" t="s">
        <v>81</v>
      </c>
      <c r="P660" s="57" t="n">
        <v>41045</v>
      </c>
      <c r="Q660" s="28"/>
      <c r="R660" s="31" t="n">
        <f aca="false">YEAR(P660)</f>
        <v>2012</v>
      </c>
      <c r="S660" s="31" t="n">
        <f aca="false">MONTH(P660)</f>
        <v>5</v>
      </c>
      <c r="T660" s="31" t="n">
        <f aca="false">DAY(P660)</f>
        <v>16</v>
      </c>
      <c r="U660" s="27" t="s">
        <v>82</v>
      </c>
      <c r="V660" s="27"/>
      <c r="W660" s="27" t="s">
        <v>83</v>
      </c>
      <c r="X660" s="27" t="s">
        <v>422</v>
      </c>
      <c r="Y660" s="28"/>
      <c r="Z660" s="27" t="s">
        <v>2060</v>
      </c>
      <c r="AA660" s="27" t="s">
        <v>2061</v>
      </c>
      <c r="AB660" s="28"/>
      <c r="AC660" s="27" t="n">
        <v>85</v>
      </c>
      <c r="AD660" s="27" t="n">
        <v>1470</v>
      </c>
      <c r="AE660" s="27" t="s">
        <v>1330</v>
      </c>
      <c r="AF660" s="28"/>
      <c r="AG660" s="28"/>
      <c r="AH660" s="28"/>
      <c r="AI660" s="28"/>
      <c r="AJ660" s="28" t="n">
        <v>1</v>
      </c>
      <c r="AK660" s="27" t="s">
        <v>447</v>
      </c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</row>
    <row r="661" customFormat="false" ht="13.8" hidden="false" customHeight="false" outlineLevel="0" collapsed="false">
      <c r="A661" s="27" t="n">
        <v>20125546</v>
      </c>
      <c r="B661" s="27"/>
      <c r="C661" s="27" t="n">
        <v>0</v>
      </c>
      <c r="D661" s="28"/>
      <c r="E661" s="28"/>
      <c r="F661" s="28"/>
      <c r="G661" s="28"/>
      <c r="H661" s="28"/>
      <c r="I661" s="28"/>
      <c r="J661" s="28"/>
      <c r="K661" s="27"/>
      <c r="L661" s="27" t="s">
        <v>404</v>
      </c>
      <c r="M661" s="27" t="s">
        <v>405</v>
      </c>
      <c r="N661" s="27"/>
      <c r="O661" s="27" t="s">
        <v>81</v>
      </c>
      <c r="P661" s="57" t="n">
        <v>41045</v>
      </c>
      <c r="Q661" s="28"/>
      <c r="R661" s="31" t="n">
        <f aca="false">YEAR(P661)</f>
        <v>2012</v>
      </c>
      <c r="S661" s="31" t="n">
        <f aca="false">MONTH(P661)</f>
        <v>5</v>
      </c>
      <c r="T661" s="31" t="n">
        <f aca="false">DAY(P661)</f>
        <v>16</v>
      </c>
      <c r="U661" s="27" t="s">
        <v>236</v>
      </c>
      <c r="V661" s="27" t="n">
        <v>1</v>
      </c>
      <c r="W661" s="27" t="s">
        <v>83</v>
      </c>
      <c r="X661" s="27" t="s">
        <v>422</v>
      </c>
      <c r="Y661" s="28"/>
      <c r="Z661" s="27" t="s">
        <v>2062</v>
      </c>
      <c r="AA661" s="27" t="s">
        <v>2063</v>
      </c>
      <c r="AB661" s="28"/>
      <c r="AC661" s="27" t="s">
        <v>2064</v>
      </c>
      <c r="AD661" s="27" t="n">
        <v>846</v>
      </c>
      <c r="AE661" s="27" t="s">
        <v>1330</v>
      </c>
      <c r="AF661" s="28"/>
      <c r="AG661" s="28"/>
      <c r="AH661" s="28"/>
      <c r="AI661" s="28"/>
      <c r="AJ661" s="28" t="n">
        <v>1</v>
      </c>
      <c r="AK661" s="27" t="s">
        <v>447</v>
      </c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</row>
    <row r="662" customFormat="false" ht="13.8" hidden="false" customHeight="false" outlineLevel="0" collapsed="false">
      <c r="A662" s="27" t="n">
        <v>20125547</v>
      </c>
      <c r="B662" s="27"/>
      <c r="C662" s="27" t="n">
        <v>0</v>
      </c>
      <c r="D662" s="28"/>
      <c r="E662" s="28"/>
      <c r="F662" s="28"/>
      <c r="G662" s="28"/>
      <c r="H662" s="28"/>
      <c r="I662" s="28"/>
      <c r="J662" s="28"/>
      <c r="K662" s="27"/>
      <c r="L662" s="27" t="s">
        <v>404</v>
      </c>
      <c r="M662" s="27" t="s">
        <v>405</v>
      </c>
      <c r="N662" s="27"/>
      <c r="O662" s="27" t="s">
        <v>81</v>
      </c>
      <c r="P662" s="57" t="n">
        <v>41045</v>
      </c>
      <c r="Q662" s="28"/>
      <c r="R662" s="31" t="n">
        <f aca="false">YEAR(P662)</f>
        <v>2012</v>
      </c>
      <c r="S662" s="31" t="n">
        <f aca="false">MONTH(P662)</f>
        <v>5</v>
      </c>
      <c r="T662" s="31" t="n">
        <f aca="false">DAY(P662)</f>
        <v>16</v>
      </c>
      <c r="U662" s="27" t="s">
        <v>236</v>
      </c>
      <c r="V662" s="27" t="n">
        <v>1</v>
      </c>
      <c r="W662" s="27" t="s">
        <v>83</v>
      </c>
      <c r="X662" s="27" t="s">
        <v>422</v>
      </c>
      <c r="Y662" s="28"/>
      <c r="Z662" s="27" t="s">
        <v>2062</v>
      </c>
      <c r="AA662" s="27" t="s">
        <v>2063</v>
      </c>
      <c r="AB662" s="28"/>
      <c r="AC662" s="27" t="s">
        <v>2065</v>
      </c>
      <c r="AD662" s="27" t="n">
        <v>861</v>
      </c>
      <c r="AE662" s="27" t="s">
        <v>1330</v>
      </c>
      <c r="AF662" s="28"/>
      <c r="AG662" s="28"/>
      <c r="AH662" s="28"/>
      <c r="AI662" s="28"/>
      <c r="AJ662" s="28" t="n">
        <v>1</v>
      </c>
      <c r="AK662" s="27" t="s">
        <v>447</v>
      </c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</row>
    <row r="663" customFormat="false" ht="13.8" hidden="false" customHeight="false" outlineLevel="0" collapsed="false">
      <c r="A663" s="27" t="n">
        <v>20125548</v>
      </c>
      <c r="B663" s="27"/>
      <c r="C663" s="27" t="n">
        <v>0</v>
      </c>
      <c r="D663" s="28"/>
      <c r="E663" s="28"/>
      <c r="F663" s="28"/>
      <c r="G663" s="28"/>
      <c r="H663" s="28"/>
      <c r="I663" s="28"/>
      <c r="J663" s="28"/>
      <c r="K663" s="27"/>
      <c r="L663" s="27" t="s">
        <v>404</v>
      </c>
      <c r="M663" s="27" t="s">
        <v>405</v>
      </c>
      <c r="N663" s="27"/>
      <c r="O663" s="27" t="s">
        <v>81</v>
      </c>
      <c r="P663" s="57" t="n">
        <v>41050</v>
      </c>
      <c r="Q663" s="28"/>
      <c r="R663" s="31" t="n">
        <f aca="false">YEAR(P663)</f>
        <v>2012</v>
      </c>
      <c r="S663" s="31" t="n">
        <f aca="false">MONTH(P663)</f>
        <v>5</v>
      </c>
      <c r="T663" s="31" t="n">
        <f aca="false">DAY(P663)</f>
        <v>21</v>
      </c>
      <c r="U663" s="27" t="s">
        <v>82</v>
      </c>
      <c r="V663" s="27" t="n">
        <v>2</v>
      </c>
      <c r="W663" s="27" t="s">
        <v>83</v>
      </c>
      <c r="X663" s="27" t="s">
        <v>422</v>
      </c>
      <c r="Y663" s="28"/>
      <c r="Z663" s="27" t="s">
        <v>2066</v>
      </c>
      <c r="AA663" s="27" t="s">
        <v>2067</v>
      </c>
      <c r="AB663" s="28"/>
      <c r="AC663" s="27" t="s">
        <v>1877</v>
      </c>
      <c r="AD663" s="27" t="n">
        <v>1080</v>
      </c>
      <c r="AE663" s="27" t="s">
        <v>1330</v>
      </c>
      <c r="AF663" s="28"/>
      <c r="AG663" s="28"/>
      <c r="AH663" s="28"/>
      <c r="AI663" s="28"/>
      <c r="AJ663" s="28" t="n">
        <v>1</v>
      </c>
      <c r="AK663" s="27" t="s">
        <v>447</v>
      </c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</row>
    <row r="664" customFormat="false" ht="13.8" hidden="false" customHeight="false" outlineLevel="0" collapsed="false">
      <c r="A664" s="27" t="n">
        <v>20125674</v>
      </c>
      <c r="B664" s="27"/>
      <c r="C664" s="27" t="n">
        <v>0</v>
      </c>
      <c r="D664" s="28"/>
      <c r="E664" s="28"/>
      <c r="F664" s="28"/>
      <c r="G664" s="28"/>
      <c r="H664" s="28"/>
      <c r="I664" s="28"/>
      <c r="J664" s="28"/>
      <c r="K664" s="27"/>
      <c r="L664" s="27" t="s">
        <v>404</v>
      </c>
      <c r="M664" s="27" t="s">
        <v>405</v>
      </c>
      <c r="N664" s="27"/>
      <c r="O664" s="27" t="s">
        <v>81</v>
      </c>
      <c r="P664" s="57" t="n">
        <v>41052</v>
      </c>
      <c r="Q664" s="28"/>
      <c r="R664" s="31" t="n">
        <f aca="false">YEAR(P664)</f>
        <v>2012</v>
      </c>
      <c r="S664" s="31" t="n">
        <f aca="false">MONTH(P664)</f>
        <v>5</v>
      </c>
      <c r="T664" s="31" t="n">
        <f aca="false">DAY(P664)</f>
        <v>23</v>
      </c>
      <c r="U664" s="27" t="s">
        <v>236</v>
      </c>
      <c r="V664" s="27"/>
      <c r="W664" s="27" t="s">
        <v>83</v>
      </c>
      <c r="X664" s="27" t="s">
        <v>1427</v>
      </c>
      <c r="Y664" s="28"/>
      <c r="Z664" s="27" t="s">
        <v>2068</v>
      </c>
      <c r="AA664" s="27" t="s">
        <v>2069</v>
      </c>
      <c r="AB664" s="28"/>
      <c r="AC664" s="27" t="n">
        <v>197</v>
      </c>
      <c r="AD664" s="27" t="n">
        <v>1804</v>
      </c>
      <c r="AE664" s="27" t="s">
        <v>1330</v>
      </c>
      <c r="AF664" s="28"/>
      <c r="AG664" s="28"/>
      <c r="AH664" s="28"/>
      <c r="AI664" s="28"/>
      <c r="AJ664" s="28" t="n">
        <v>1</v>
      </c>
      <c r="AK664" s="27" t="s">
        <v>447</v>
      </c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</row>
    <row r="665" customFormat="false" ht="13.8" hidden="false" customHeight="false" outlineLevel="0" collapsed="false">
      <c r="A665" s="27" t="n">
        <v>20125675</v>
      </c>
      <c r="B665" s="27"/>
      <c r="C665" s="27" t="n">
        <v>0</v>
      </c>
      <c r="D665" s="28"/>
      <c r="E665" s="28"/>
      <c r="F665" s="28"/>
      <c r="G665" s="28"/>
      <c r="H665" s="28"/>
      <c r="I665" s="28"/>
      <c r="J665" s="28"/>
      <c r="K665" s="27"/>
      <c r="L665" s="27" t="s">
        <v>404</v>
      </c>
      <c r="M665" s="27" t="s">
        <v>405</v>
      </c>
      <c r="N665" s="27"/>
      <c r="O665" s="27" t="s">
        <v>81</v>
      </c>
      <c r="P665" s="57" t="n">
        <v>41048</v>
      </c>
      <c r="Q665" s="28"/>
      <c r="R665" s="31" t="n">
        <f aca="false">YEAR(P665)</f>
        <v>2012</v>
      </c>
      <c r="S665" s="31" t="n">
        <f aca="false">MONTH(P665)</f>
        <v>5</v>
      </c>
      <c r="T665" s="31" t="n">
        <f aca="false">DAY(P665)</f>
        <v>19</v>
      </c>
      <c r="U665" s="27" t="s">
        <v>236</v>
      </c>
      <c r="V665" s="27"/>
      <c r="W665" s="27" t="s">
        <v>83</v>
      </c>
      <c r="X665" s="27" t="s">
        <v>1135</v>
      </c>
      <c r="Y665" s="28"/>
      <c r="Z665" s="27" t="s">
        <v>2070</v>
      </c>
      <c r="AA665" s="27" t="s">
        <v>2071</v>
      </c>
      <c r="AB665" s="28"/>
      <c r="AC665" s="27" t="n">
        <v>117</v>
      </c>
      <c r="AD665" s="27" t="n">
        <v>1521</v>
      </c>
      <c r="AE665" s="27" t="s">
        <v>1330</v>
      </c>
      <c r="AF665" s="28"/>
      <c r="AG665" s="28"/>
      <c r="AH665" s="28"/>
      <c r="AI665" s="28"/>
      <c r="AJ665" s="28" t="n">
        <v>1</v>
      </c>
      <c r="AK665" s="27" t="s">
        <v>447</v>
      </c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</row>
    <row r="666" customFormat="false" ht="13.8" hidden="false" customHeight="false" outlineLevel="0" collapsed="false">
      <c r="A666" s="27" t="n">
        <v>20125676</v>
      </c>
      <c r="B666" s="27"/>
      <c r="C666" s="27" t="n">
        <v>0</v>
      </c>
      <c r="D666" s="28"/>
      <c r="E666" s="28"/>
      <c r="F666" s="28"/>
      <c r="G666" s="28"/>
      <c r="H666" s="28"/>
      <c r="I666" s="28"/>
      <c r="J666" s="28"/>
      <c r="K666" s="27"/>
      <c r="L666" s="27" t="s">
        <v>404</v>
      </c>
      <c r="M666" s="27" t="s">
        <v>405</v>
      </c>
      <c r="N666" s="27"/>
      <c r="O666" s="27" t="s">
        <v>81</v>
      </c>
      <c r="P666" s="57" t="n">
        <v>41029</v>
      </c>
      <c r="Q666" s="28"/>
      <c r="R666" s="31" t="n">
        <f aca="false">YEAR(P666)</f>
        <v>2012</v>
      </c>
      <c r="S666" s="31" t="n">
        <f aca="false">MONTH(P666)</f>
        <v>4</v>
      </c>
      <c r="T666" s="31" t="n">
        <f aca="false">DAY(P666)</f>
        <v>30</v>
      </c>
      <c r="U666" s="27" t="s">
        <v>236</v>
      </c>
      <c r="V666" s="27"/>
      <c r="W666" s="27" t="s">
        <v>83</v>
      </c>
      <c r="X666" s="27" t="s">
        <v>1427</v>
      </c>
      <c r="Y666" s="28"/>
      <c r="Z666" s="27" t="s">
        <v>2072</v>
      </c>
      <c r="AA666" s="27" t="s">
        <v>2073</v>
      </c>
      <c r="AB666" s="28"/>
      <c r="AC666" s="27" t="n">
        <v>124</v>
      </c>
      <c r="AD666" s="27" t="n">
        <v>1607</v>
      </c>
      <c r="AE666" s="27" t="s">
        <v>1330</v>
      </c>
      <c r="AF666" s="28"/>
      <c r="AG666" s="28"/>
      <c r="AH666" s="28"/>
      <c r="AI666" s="28"/>
      <c r="AJ666" s="28" t="n">
        <v>1</v>
      </c>
      <c r="AK666" s="27" t="s">
        <v>447</v>
      </c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</row>
    <row r="667" customFormat="false" ht="13.8" hidden="false" customHeight="false" outlineLevel="0" collapsed="false">
      <c r="A667" s="27" t="n">
        <v>20125677</v>
      </c>
      <c r="B667" s="27"/>
      <c r="C667" s="27" t="n">
        <v>0</v>
      </c>
      <c r="D667" s="28"/>
      <c r="E667" s="28"/>
      <c r="F667" s="28"/>
      <c r="G667" s="28"/>
      <c r="H667" s="28"/>
      <c r="I667" s="28"/>
      <c r="J667" s="28"/>
      <c r="K667" s="27"/>
      <c r="L667" s="27" t="s">
        <v>404</v>
      </c>
      <c r="M667" s="27" t="s">
        <v>405</v>
      </c>
      <c r="N667" s="27"/>
      <c r="O667" s="27" t="s">
        <v>81</v>
      </c>
      <c r="P667" s="57" t="n">
        <v>41060</v>
      </c>
      <c r="Q667" s="28"/>
      <c r="R667" s="31" t="n">
        <f aca="false">YEAR(P667)</f>
        <v>2012</v>
      </c>
      <c r="S667" s="31" t="n">
        <f aca="false">MONTH(P667)</f>
        <v>5</v>
      </c>
      <c r="T667" s="31" t="n">
        <f aca="false">DAY(P667)</f>
        <v>31</v>
      </c>
      <c r="U667" s="27" t="s">
        <v>236</v>
      </c>
      <c r="V667" s="27"/>
      <c r="W667" s="27" t="s">
        <v>83</v>
      </c>
      <c r="X667" s="27" t="s">
        <v>1135</v>
      </c>
      <c r="Y667" s="28"/>
      <c r="Z667" s="27" t="s">
        <v>2074</v>
      </c>
      <c r="AA667" s="27" t="s">
        <v>2075</v>
      </c>
      <c r="AB667" s="28"/>
      <c r="AC667" s="27" t="n">
        <v>173</v>
      </c>
      <c r="AD667" s="27" t="n">
        <v>1678</v>
      </c>
      <c r="AE667" s="27" t="s">
        <v>1330</v>
      </c>
      <c r="AF667" s="28"/>
      <c r="AG667" s="28"/>
      <c r="AH667" s="28"/>
      <c r="AI667" s="28"/>
      <c r="AJ667" s="28" t="n">
        <v>1</v>
      </c>
      <c r="AK667" s="27" t="s">
        <v>447</v>
      </c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</row>
    <row r="668" customFormat="false" ht="13.8" hidden="false" customHeight="false" outlineLevel="0" collapsed="false">
      <c r="A668" s="27" t="n">
        <v>20125678</v>
      </c>
      <c r="B668" s="27"/>
      <c r="C668" s="27" t="n">
        <v>0</v>
      </c>
      <c r="D668" s="28"/>
      <c r="E668" s="28"/>
      <c r="F668" s="28"/>
      <c r="G668" s="28"/>
      <c r="H668" s="28"/>
      <c r="I668" s="28"/>
      <c r="J668" s="28"/>
      <c r="K668" s="27"/>
      <c r="L668" s="27" t="s">
        <v>404</v>
      </c>
      <c r="M668" s="27" t="s">
        <v>405</v>
      </c>
      <c r="N668" s="27"/>
      <c r="O668" s="27" t="s">
        <v>81</v>
      </c>
      <c r="P668" s="57" t="n">
        <v>41044</v>
      </c>
      <c r="Q668" s="28"/>
      <c r="R668" s="31" t="n">
        <f aca="false">YEAR(P668)</f>
        <v>2012</v>
      </c>
      <c r="S668" s="31" t="n">
        <f aca="false">MONTH(P668)</f>
        <v>5</v>
      </c>
      <c r="T668" s="31" t="n">
        <f aca="false">DAY(P668)</f>
        <v>15</v>
      </c>
      <c r="U668" s="27" t="s">
        <v>236</v>
      </c>
      <c r="V668" s="27"/>
      <c r="W668" s="27" t="s">
        <v>83</v>
      </c>
      <c r="X668" s="27" t="s">
        <v>1427</v>
      </c>
      <c r="Y668" s="28"/>
      <c r="Z668" s="27" t="s">
        <v>2076</v>
      </c>
      <c r="AA668" s="27" t="s">
        <v>2077</v>
      </c>
      <c r="AB668" s="28"/>
      <c r="AC668" s="27" t="n">
        <v>148</v>
      </c>
      <c r="AD668" s="27" t="n">
        <v>1558</v>
      </c>
      <c r="AE668" s="27" t="s">
        <v>1330</v>
      </c>
      <c r="AF668" s="28"/>
      <c r="AG668" s="28"/>
      <c r="AH668" s="28"/>
      <c r="AI668" s="28"/>
      <c r="AJ668" s="28" t="n">
        <v>1</v>
      </c>
      <c r="AK668" s="27" t="s">
        <v>447</v>
      </c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</row>
    <row r="669" customFormat="false" ht="13.8" hidden="false" customHeight="false" outlineLevel="0" collapsed="false">
      <c r="A669" s="27" t="n">
        <v>20125679</v>
      </c>
      <c r="B669" s="27"/>
      <c r="C669" s="27" t="n">
        <v>0</v>
      </c>
      <c r="D669" s="28"/>
      <c r="E669" s="28"/>
      <c r="F669" s="28"/>
      <c r="G669" s="28"/>
      <c r="H669" s="28"/>
      <c r="I669" s="28"/>
      <c r="J669" s="28"/>
      <c r="K669" s="27"/>
      <c r="L669" s="27" t="s">
        <v>404</v>
      </c>
      <c r="M669" s="27" t="s">
        <v>405</v>
      </c>
      <c r="N669" s="27"/>
      <c r="O669" s="27" t="s">
        <v>81</v>
      </c>
      <c r="P669" s="57" t="n">
        <v>41037</v>
      </c>
      <c r="Q669" s="28"/>
      <c r="R669" s="31" t="n">
        <f aca="false">YEAR(P669)</f>
        <v>2012</v>
      </c>
      <c r="S669" s="31" t="n">
        <f aca="false">MONTH(P669)</f>
        <v>5</v>
      </c>
      <c r="T669" s="31" t="n">
        <f aca="false">DAY(P669)</f>
        <v>8</v>
      </c>
      <c r="U669" s="27" t="s">
        <v>236</v>
      </c>
      <c r="V669" s="27"/>
      <c r="W669" s="27" t="s">
        <v>83</v>
      </c>
      <c r="X669" s="27" t="s">
        <v>1427</v>
      </c>
      <c r="Y669" s="28"/>
      <c r="Z669" s="27" t="s">
        <v>1707</v>
      </c>
      <c r="AA669" s="27" t="s">
        <v>2078</v>
      </c>
      <c r="AB669" s="28"/>
      <c r="AC669" s="27" t="n">
        <v>63</v>
      </c>
      <c r="AD669" s="27" t="n">
        <v>1289</v>
      </c>
      <c r="AE669" s="27" t="s">
        <v>1330</v>
      </c>
      <c r="AF669" s="28"/>
      <c r="AG669" s="28"/>
      <c r="AH669" s="28"/>
      <c r="AI669" s="28"/>
      <c r="AJ669" s="28" t="n">
        <v>1</v>
      </c>
      <c r="AK669" s="27" t="s">
        <v>447</v>
      </c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</row>
    <row r="670" customFormat="false" ht="13.8" hidden="false" customHeight="false" outlineLevel="0" collapsed="false">
      <c r="A670" s="27" t="n">
        <v>20125680</v>
      </c>
      <c r="B670" s="27"/>
      <c r="C670" s="27" t="n">
        <v>0</v>
      </c>
      <c r="D670" s="28"/>
      <c r="E670" s="28"/>
      <c r="F670" s="28"/>
      <c r="G670" s="28"/>
      <c r="H670" s="28"/>
      <c r="I670" s="28"/>
      <c r="J670" s="28"/>
      <c r="K670" s="27"/>
      <c r="L670" s="27" t="s">
        <v>404</v>
      </c>
      <c r="M670" s="27" t="s">
        <v>405</v>
      </c>
      <c r="N670" s="27"/>
      <c r="O670" s="27" t="s">
        <v>81</v>
      </c>
      <c r="P670" s="57" t="n">
        <v>41037</v>
      </c>
      <c r="Q670" s="28"/>
      <c r="R670" s="31" t="n">
        <f aca="false">YEAR(P670)</f>
        <v>2012</v>
      </c>
      <c r="S670" s="31" t="n">
        <f aca="false">MONTH(P670)</f>
        <v>5</v>
      </c>
      <c r="T670" s="31" t="n">
        <f aca="false">DAY(P670)</f>
        <v>8</v>
      </c>
      <c r="U670" s="27" t="s">
        <v>82</v>
      </c>
      <c r="V670" s="27"/>
      <c r="W670" s="27" t="s">
        <v>83</v>
      </c>
      <c r="X670" s="27" t="s">
        <v>1427</v>
      </c>
      <c r="Y670" s="28"/>
      <c r="Z670" s="27" t="s">
        <v>1707</v>
      </c>
      <c r="AA670" s="27" t="s">
        <v>2079</v>
      </c>
      <c r="AB670" s="28"/>
      <c r="AC670" s="27" t="n">
        <v>47</v>
      </c>
      <c r="AD670" s="27" t="n">
        <v>1250</v>
      </c>
      <c r="AE670" s="27" t="s">
        <v>1330</v>
      </c>
      <c r="AF670" s="28"/>
      <c r="AG670" s="28"/>
      <c r="AH670" s="28"/>
      <c r="AI670" s="28"/>
      <c r="AJ670" s="28" t="n">
        <v>1</v>
      </c>
      <c r="AK670" s="27" t="s">
        <v>447</v>
      </c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</row>
    <row r="671" customFormat="false" ht="13.8" hidden="false" customHeight="false" outlineLevel="0" collapsed="false">
      <c r="A671" s="27" t="n">
        <v>20125681</v>
      </c>
      <c r="B671" s="27"/>
      <c r="C671" s="27" t="n">
        <v>0</v>
      </c>
      <c r="D671" s="28"/>
      <c r="E671" s="28"/>
      <c r="F671" s="28"/>
      <c r="G671" s="28"/>
      <c r="H671" s="28"/>
      <c r="I671" s="28"/>
      <c r="J671" s="28"/>
      <c r="K671" s="27"/>
      <c r="L671" s="27" t="s">
        <v>404</v>
      </c>
      <c r="M671" s="27" t="s">
        <v>405</v>
      </c>
      <c r="N671" s="27"/>
      <c r="O671" s="27" t="s">
        <v>81</v>
      </c>
      <c r="P671" s="57" t="n">
        <v>41037</v>
      </c>
      <c r="Q671" s="28"/>
      <c r="R671" s="31" t="n">
        <f aca="false">YEAR(P671)</f>
        <v>2012</v>
      </c>
      <c r="S671" s="31" t="n">
        <f aca="false">MONTH(P671)</f>
        <v>5</v>
      </c>
      <c r="T671" s="31" t="n">
        <f aca="false">DAY(P671)</f>
        <v>8</v>
      </c>
      <c r="U671" s="27" t="s">
        <v>236</v>
      </c>
      <c r="V671" s="27"/>
      <c r="W671" s="27" t="s">
        <v>83</v>
      </c>
      <c r="X671" s="27" t="s">
        <v>1427</v>
      </c>
      <c r="Y671" s="28"/>
      <c r="Z671" s="27" t="s">
        <v>2080</v>
      </c>
      <c r="AA671" s="27" t="s">
        <v>2081</v>
      </c>
      <c r="AB671" s="28"/>
      <c r="AC671" s="27" t="n">
        <v>138</v>
      </c>
      <c r="AD671" s="27" t="n">
        <v>1647</v>
      </c>
      <c r="AE671" s="27" t="s">
        <v>1330</v>
      </c>
      <c r="AF671" s="28"/>
      <c r="AG671" s="28"/>
      <c r="AH671" s="28"/>
      <c r="AI671" s="28"/>
      <c r="AJ671" s="28" t="n">
        <v>1</v>
      </c>
      <c r="AK671" s="27" t="s">
        <v>447</v>
      </c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</row>
    <row r="672" customFormat="false" ht="13.8" hidden="false" customHeight="false" outlineLevel="0" collapsed="false">
      <c r="A672" s="27" t="n">
        <v>20125682</v>
      </c>
      <c r="B672" s="27"/>
      <c r="C672" s="27" t="n">
        <v>0</v>
      </c>
      <c r="D672" s="28"/>
      <c r="E672" s="28"/>
      <c r="F672" s="28"/>
      <c r="G672" s="28"/>
      <c r="H672" s="28"/>
      <c r="I672" s="28"/>
      <c r="J672" s="28"/>
      <c r="K672" s="27"/>
      <c r="L672" s="27" t="s">
        <v>404</v>
      </c>
      <c r="M672" s="27" t="s">
        <v>405</v>
      </c>
      <c r="N672" s="27"/>
      <c r="O672" s="27" t="s">
        <v>81</v>
      </c>
      <c r="P672" s="57" t="n">
        <v>41054</v>
      </c>
      <c r="Q672" s="28"/>
      <c r="R672" s="31" t="n">
        <f aca="false">YEAR(P672)</f>
        <v>2012</v>
      </c>
      <c r="S672" s="31" t="n">
        <f aca="false">MONTH(P672)</f>
        <v>5</v>
      </c>
      <c r="T672" s="31" t="n">
        <f aca="false">DAY(P672)</f>
        <v>25</v>
      </c>
      <c r="U672" s="27" t="s">
        <v>82</v>
      </c>
      <c r="V672" s="27"/>
      <c r="W672" s="27" t="s">
        <v>83</v>
      </c>
      <c r="X672" s="27" t="s">
        <v>1427</v>
      </c>
      <c r="Y672" s="28"/>
      <c r="Z672" s="27" t="s">
        <v>2082</v>
      </c>
      <c r="AA672" s="27" t="s">
        <v>2083</v>
      </c>
      <c r="AB672" s="28"/>
      <c r="AC672" s="27" t="n">
        <v>78</v>
      </c>
      <c r="AD672" s="27" t="n">
        <v>1509</v>
      </c>
      <c r="AE672" s="27" t="s">
        <v>1330</v>
      </c>
      <c r="AF672" s="28"/>
      <c r="AG672" s="28"/>
      <c r="AH672" s="28"/>
      <c r="AI672" s="28"/>
      <c r="AJ672" s="28" t="n">
        <v>1</v>
      </c>
      <c r="AK672" s="27" t="s">
        <v>447</v>
      </c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</row>
    <row r="673" customFormat="false" ht="13.8" hidden="false" customHeight="false" outlineLevel="0" collapsed="false">
      <c r="A673" s="27" t="n">
        <v>20125683</v>
      </c>
      <c r="B673" s="27"/>
      <c r="C673" s="27" t="n">
        <v>0</v>
      </c>
      <c r="D673" s="28"/>
      <c r="E673" s="28"/>
      <c r="F673" s="28"/>
      <c r="G673" s="28"/>
      <c r="H673" s="28"/>
      <c r="I673" s="28"/>
      <c r="J673" s="28"/>
      <c r="K673" s="27"/>
      <c r="L673" s="27" t="s">
        <v>404</v>
      </c>
      <c r="M673" s="27" t="s">
        <v>405</v>
      </c>
      <c r="N673" s="27"/>
      <c r="O673" s="27" t="s">
        <v>81</v>
      </c>
      <c r="P673" s="57" t="n">
        <v>41046</v>
      </c>
      <c r="Q673" s="28"/>
      <c r="R673" s="31" t="n">
        <f aca="false">YEAR(P673)</f>
        <v>2012</v>
      </c>
      <c r="S673" s="31" t="n">
        <f aca="false">MONTH(P673)</f>
        <v>5</v>
      </c>
      <c r="T673" s="31" t="n">
        <f aca="false">DAY(P673)</f>
        <v>17</v>
      </c>
      <c r="U673" s="27" t="s">
        <v>236</v>
      </c>
      <c r="V673" s="27"/>
      <c r="W673" s="27" t="s">
        <v>83</v>
      </c>
      <c r="X673" s="27" t="s">
        <v>155</v>
      </c>
      <c r="Y673" s="28"/>
      <c r="Z673" s="27" t="s">
        <v>1695</v>
      </c>
      <c r="AA673" s="27" t="s">
        <v>1696</v>
      </c>
      <c r="AB673" s="28"/>
      <c r="AC673" s="27" t="n">
        <v>27</v>
      </c>
      <c r="AD673" s="27" t="n">
        <v>997</v>
      </c>
      <c r="AE673" s="27" t="s">
        <v>1330</v>
      </c>
      <c r="AF673" s="28"/>
      <c r="AG673" s="28"/>
      <c r="AH673" s="28"/>
      <c r="AI673" s="28"/>
      <c r="AJ673" s="28" t="n">
        <v>1</v>
      </c>
      <c r="AK673" s="27" t="s">
        <v>447</v>
      </c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</row>
    <row r="674" customFormat="false" ht="13.8" hidden="false" customHeight="false" outlineLevel="0" collapsed="false">
      <c r="A674" s="27" t="n">
        <v>20125684</v>
      </c>
      <c r="B674" s="27"/>
      <c r="C674" s="27" t="n">
        <v>0</v>
      </c>
      <c r="D674" s="28"/>
      <c r="E674" s="28"/>
      <c r="F674" s="28"/>
      <c r="G674" s="28"/>
      <c r="H674" s="28"/>
      <c r="I674" s="28"/>
      <c r="J674" s="28"/>
      <c r="K674" s="27"/>
      <c r="L674" s="27" t="s">
        <v>404</v>
      </c>
      <c r="M674" s="27" t="s">
        <v>405</v>
      </c>
      <c r="N674" s="27"/>
      <c r="O674" s="27" t="s">
        <v>81</v>
      </c>
      <c r="P674" s="57" t="n">
        <v>41046</v>
      </c>
      <c r="Q674" s="28"/>
      <c r="R674" s="31" t="n">
        <f aca="false">YEAR(P674)</f>
        <v>2012</v>
      </c>
      <c r="S674" s="31" t="n">
        <f aca="false">MONTH(P674)</f>
        <v>5</v>
      </c>
      <c r="T674" s="31" t="n">
        <f aca="false">DAY(P674)</f>
        <v>17</v>
      </c>
      <c r="U674" s="27" t="s">
        <v>82</v>
      </c>
      <c r="V674" s="27"/>
      <c r="W674" s="27" t="s">
        <v>83</v>
      </c>
      <c r="X674" s="27" t="s">
        <v>155</v>
      </c>
      <c r="Y674" s="28"/>
      <c r="Z674" s="27" t="s">
        <v>1695</v>
      </c>
      <c r="AA674" s="27" t="s">
        <v>1696</v>
      </c>
      <c r="AB674" s="28"/>
      <c r="AC674" s="27" t="s">
        <v>2084</v>
      </c>
      <c r="AD674" s="27" t="n">
        <v>937</v>
      </c>
      <c r="AE674" s="27" t="s">
        <v>1330</v>
      </c>
      <c r="AF674" s="28"/>
      <c r="AG674" s="28"/>
      <c r="AH674" s="28"/>
      <c r="AI674" s="28"/>
      <c r="AJ674" s="28" t="n">
        <v>1</v>
      </c>
      <c r="AK674" s="27" t="s">
        <v>447</v>
      </c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</row>
    <row r="675" customFormat="false" ht="13.8" hidden="false" customHeight="false" outlineLevel="0" collapsed="false">
      <c r="A675" s="27" t="n">
        <v>20125847</v>
      </c>
      <c r="B675" s="27"/>
      <c r="C675" s="27" t="n">
        <v>0</v>
      </c>
      <c r="D675" s="28"/>
      <c r="E675" s="28"/>
      <c r="F675" s="28"/>
      <c r="G675" s="28"/>
      <c r="H675" s="28"/>
      <c r="I675" s="28"/>
      <c r="J675" s="28"/>
      <c r="K675" s="27"/>
      <c r="L675" s="27" t="s">
        <v>404</v>
      </c>
      <c r="M675" s="27" t="s">
        <v>405</v>
      </c>
      <c r="N675" s="27"/>
      <c r="O675" s="27" t="s">
        <v>81</v>
      </c>
      <c r="P675" s="57" t="n">
        <v>41044</v>
      </c>
      <c r="Q675" s="28"/>
      <c r="R675" s="31" t="n">
        <f aca="false">YEAR(P675)</f>
        <v>2012</v>
      </c>
      <c r="S675" s="31" t="n">
        <f aca="false">MONTH(P675)</f>
        <v>5</v>
      </c>
      <c r="T675" s="31" t="n">
        <f aca="false">DAY(P675)</f>
        <v>15</v>
      </c>
      <c r="U675" s="27" t="s">
        <v>82</v>
      </c>
      <c r="V675" s="27" t="n">
        <v>6</v>
      </c>
      <c r="W675" s="27" t="s">
        <v>83</v>
      </c>
      <c r="X675" s="27" t="s">
        <v>1427</v>
      </c>
      <c r="Y675" s="28"/>
      <c r="Z675" s="27" t="s">
        <v>2085</v>
      </c>
      <c r="AA675" s="27" t="s">
        <v>2086</v>
      </c>
      <c r="AB675" s="28"/>
      <c r="AC675" s="27" t="n">
        <v>73</v>
      </c>
      <c r="AD675" s="27" t="n">
        <v>1475</v>
      </c>
      <c r="AE675" s="27" t="s">
        <v>1330</v>
      </c>
      <c r="AF675" s="28"/>
      <c r="AG675" s="28"/>
      <c r="AH675" s="28"/>
      <c r="AI675" s="28"/>
      <c r="AJ675" s="28" t="n">
        <v>1</v>
      </c>
      <c r="AK675" s="27" t="s">
        <v>447</v>
      </c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</row>
    <row r="676" customFormat="false" ht="13.8" hidden="false" customHeight="false" outlineLevel="0" collapsed="false">
      <c r="A676" s="27" t="n">
        <v>20125848</v>
      </c>
      <c r="B676" s="27"/>
      <c r="C676" s="27" t="n">
        <v>0</v>
      </c>
      <c r="D676" s="28"/>
      <c r="E676" s="28"/>
      <c r="F676" s="28"/>
      <c r="G676" s="28"/>
      <c r="H676" s="28"/>
      <c r="I676" s="28"/>
      <c r="J676" s="28"/>
      <c r="K676" s="27"/>
      <c r="L676" s="27" t="s">
        <v>404</v>
      </c>
      <c r="M676" s="27" t="s">
        <v>405</v>
      </c>
      <c r="N676" s="27"/>
      <c r="O676" s="27" t="s">
        <v>81</v>
      </c>
      <c r="P676" s="57" t="n">
        <v>41046</v>
      </c>
      <c r="Q676" s="28"/>
      <c r="R676" s="31" t="n">
        <f aca="false">YEAR(P676)</f>
        <v>2012</v>
      </c>
      <c r="S676" s="31" t="n">
        <f aca="false">MONTH(P676)</f>
        <v>5</v>
      </c>
      <c r="T676" s="31" t="n">
        <f aca="false">DAY(P676)</f>
        <v>17</v>
      </c>
      <c r="U676" s="27" t="s">
        <v>236</v>
      </c>
      <c r="V676" s="27" t="n">
        <v>3</v>
      </c>
      <c r="W676" s="27" t="s">
        <v>83</v>
      </c>
      <c r="X676" s="27" t="s">
        <v>1427</v>
      </c>
      <c r="Y676" s="28"/>
      <c r="Z676" s="27" t="s">
        <v>2087</v>
      </c>
      <c r="AA676" s="27" t="s">
        <v>2088</v>
      </c>
      <c r="AB676" s="28"/>
      <c r="AC676" s="27" t="n">
        <v>76</v>
      </c>
      <c r="AD676" s="27" t="n">
        <v>1465</v>
      </c>
      <c r="AE676" s="27" t="s">
        <v>1330</v>
      </c>
      <c r="AF676" s="28"/>
      <c r="AG676" s="28"/>
      <c r="AH676" s="28"/>
      <c r="AI676" s="28"/>
      <c r="AJ676" s="28" t="n">
        <v>1</v>
      </c>
      <c r="AK676" s="27" t="s">
        <v>447</v>
      </c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</row>
    <row r="677" customFormat="false" ht="13.8" hidden="false" customHeight="false" outlineLevel="0" collapsed="false">
      <c r="A677" s="27" t="n">
        <v>20125849</v>
      </c>
      <c r="B677" s="27"/>
      <c r="C677" s="27" t="n">
        <v>0</v>
      </c>
      <c r="D677" s="28"/>
      <c r="E677" s="28"/>
      <c r="F677" s="28"/>
      <c r="G677" s="28"/>
      <c r="H677" s="28"/>
      <c r="I677" s="28"/>
      <c r="J677" s="28"/>
      <c r="K677" s="27"/>
      <c r="L677" s="27" t="s">
        <v>404</v>
      </c>
      <c r="M677" s="27" t="s">
        <v>405</v>
      </c>
      <c r="N677" s="27"/>
      <c r="O677" s="27" t="s">
        <v>81</v>
      </c>
      <c r="P677" s="57" t="n">
        <v>41036</v>
      </c>
      <c r="Q677" s="28"/>
      <c r="R677" s="31" t="n">
        <f aca="false">YEAR(P677)</f>
        <v>2012</v>
      </c>
      <c r="S677" s="31" t="n">
        <f aca="false">MONTH(P677)</f>
        <v>5</v>
      </c>
      <c r="T677" s="31" t="n">
        <f aca="false">DAY(P677)</f>
        <v>7</v>
      </c>
      <c r="U677" s="27" t="s">
        <v>236</v>
      </c>
      <c r="V677" s="27"/>
      <c r="W677" s="27" t="s">
        <v>83</v>
      </c>
      <c r="X677" s="27" t="s">
        <v>1427</v>
      </c>
      <c r="Y677" s="28"/>
      <c r="Z677" s="27" t="s">
        <v>2089</v>
      </c>
      <c r="AA677" s="27" t="s">
        <v>2090</v>
      </c>
      <c r="AB677" s="28"/>
      <c r="AC677" s="27" t="n">
        <v>73</v>
      </c>
      <c r="AD677" s="27" t="n">
        <v>1460</v>
      </c>
      <c r="AE677" s="27" t="s">
        <v>1330</v>
      </c>
      <c r="AF677" s="28"/>
      <c r="AG677" s="28"/>
      <c r="AH677" s="28"/>
      <c r="AI677" s="28"/>
      <c r="AJ677" s="28" t="n">
        <v>1</v>
      </c>
      <c r="AK677" s="27" t="s">
        <v>447</v>
      </c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</row>
    <row r="678" customFormat="false" ht="13.8" hidden="false" customHeight="false" outlineLevel="0" collapsed="false">
      <c r="A678" s="27" t="n">
        <v>20125850</v>
      </c>
      <c r="B678" s="27"/>
      <c r="C678" s="27" t="n">
        <v>0</v>
      </c>
      <c r="D678" s="28"/>
      <c r="E678" s="28"/>
      <c r="F678" s="28"/>
      <c r="G678" s="28"/>
      <c r="H678" s="28"/>
      <c r="I678" s="28"/>
      <c r="J678" s="28"/>
      <c r="K678" s="27"/>
      <c r="L678" s="27" t="s">
        <v>404</v>
      </c>
      <c r="M678" s="27" t="s">
        <v>405</v>
      </c>
      <c r="N678" s="27"/>
      <c r="O678" s="27" t="s">
        <v>81</v>
      </c>
      <c r="P678" s="57" t="n">
        <v>41051</v>
      </c>
      <c r="Q678" s="28"/>
      <c r="R678" s="31" t="n">
        <f aca="false">YEAR(P678)</f>
        <v>2012</v>
      </c>
      <c r="S678" s="31" t="n">
        <f aca="false">MONTH(P678)</f>
        <v>5</v>
      </c>
      <c r="T678" s="31" t="n">
        <f aca="false">DAY(P678)</f>
        <v>22</v>
      </c>
      <c r="U678" s="27" t="s">
        <v>82</v>
      </c>
      <c r="V678" s="27" t="n">
        <v>2</v>
      </c>
      <c r="W678" s="27" t="s">
        <v>83</v>
      </c>
      <c r="X678" s="27" t="s">
        <v>1427</v>
      </c>
      <c r="Y678" s="28"/>
      <c r="Z678" s="27" t="s">
        <v>2091</v>
      </c>
      <c r="AA678" s="27" t="s">
        <v>2092</v>
      </c>
      <c r="AB678" s="28"/>
      <c r="AC678" s="27" t="n">
        <v>39</v>
      </c>
      <c r="AD678" s="27" t="n">
        <v>1242</v>
      </c>
      <c r="AE678" s="27" t="s">
        <v>1330</v>
      </c>
      <c r="AF678" s="28"/>
      <c r="AG678" s="28"/>
      <c r="AH678" s="28"/>
      <c r="AI678" s="28"/>
      <c r="AJ678" s="28" t="n">
        <v>1</v>
      </c>
      <c r="AK678" s="27" t="s">
        <v>447</v>
      </c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</row>
    <row r="679" customFormat="false" ht="13.8" hidden="false" customHeight="false" outlineLevel="0" collapsed="false">
      <c r="A679" s="27" t="n">
        <v>20125851</v>
      </c>
      <c r="B679" s="27"/>
      <c r="C679" s="27" t="n">
        <v>0</v>
      </c>
      <c r="D679" s="28"/>
      <c r="E679" s="28"/>
      <c r="F679" s="28"/>
      <c r="G679" s="28"/>
      <c r="H679" s="28"/>
      <c r="I679" s="28"/>
      <c r="J679" s="28"/>
      <c r="K679" s="27"/>
      <c r="L679" s="27" t="s">
        <v>404</v>
      </c>
      <c r="M679" s="27" t="s">
        <v>405</v>
      </c>
      <c r="N679" s="27"/>
      <c r="O679" s="27" t="s">
        <v>81</v>
      </c>
      <c r="P679" s="57" t="n">
        <v>41044</v>
      </c>
      <c r="Q679" s="28"/>
      <c r="R679" s="31" t="n">
        <f aca="false">YEAR(P679)</f>
        <v>2012</v>
      </c>
      <c r="S679" s="31" t="n">
        <f aca="false">MONTH(P679)</f>
        <v>5</v>
      </c>
      <c r="T679" s="31" t="n">
        <f aca="false">DAY(P679)</f>
        <v>15</v>
      </c>
      <c r="U679" s="27" t="s">
        <v>82</v>
      </c>
      <c r="V679" s="27"/>
      <c r="W679" s="27" t="s">
        <v>83</v>
      </c>
      <c r="X679" s="27" t="s">
        <v>1427</v>
      </c>
      <c r="Y679" s="28"/>
      <c r="Z679" s="27" t="s">
        <v>2093</v>
      </c>
      <c r="AA679" s="27" t="s">
        <v>2094</v>
      </c>
      <c r="AB679" s="28"/>
      <c r="AC679" s="27" t="n">
        <v>31</v>
      </c>
      <c r="AD679" s="27" t="n">
        <v>1143</v>
      </c>
      <c r="AE679" s="27" t="s">
        <v>1330</v>
      </c>
      <c r="AF679" s="28"/>
      <c r="AG679" s="28"/>
      <c r="AH679" s="28"/>
      <c r="AI679" s="28"/>
      <c r="AJ679" s="28" t="n">
        <v>1</v>
      </c>
      <c r="AK679" s="27" t="s">
        <v>447</v>
      </c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</row>
    <row r="680" customFormat="false" ht="13.8" hidden="false" customHeight="false" outlineLevel="0" collapsed="false">
      <c r="A680" s="27" t="n">
        <v>20125852</v>
      </c>
      <c r="B680" s="27"/>
      <c r="C680" s="27" t="n">
        <v>0</v>
      </c>
      <c r="D680" s="28"/>
      <c r="E680" s="28"/>
      <c r="F680" s="28"/>
      <c r="G680" s="28"/>
      <c r="H680" s="28"/>
      <c r="I680" s="28"/>
      <c r="J680" s="28"/>
      <c r="K680" s="27"/>
      <c r="L680" s="27" t="s">
        <v>404</v>
      </c>
      <c r="M680" s="27" t="s">
        <v>405</v>
      </c>
      <c r="N680" s="27"/>
      <c r="O680" s="27" t="s">
        <v>81</v>
      </c>
      <c r="P680" s="57" t="n">
        <v>41044</v>
      </c>
      <c r="Q680" s="28"/>
      <c r="R680" s="31" t="n">
        <f aca="false">YEAR(P680)</f>
        <v>2012</v>
      </c>
      <c r="S680" s="31" t="n">
        <f aca="false">MONTH(P680)</f>
        <v>5</v>
      </c>
      <c r="T680" s="31" t="n">
        <f aca="false">DAY(P680)</f>
        <v>15</v>
      </c>
      <c r="U680" s="27" t="s">
        <v>236</v>
      </c>
      <c r="V680" s="27" t="n">
        <v>2</v>
      </c>
      <c r="W680" s="27" t="s">
        <v>83</v>
      </c>
      <c r="X680" s="27" t="s">
        <v>1427</v>
      </c>
      <c r="Y680" s="28"/>
      <c r="Z680" s="27" t="s">
        <v>2093</v>
      </c>
      <c r="AA680" s="27" t="s">
        <v>2095</v>
      </c>
      <c r="AB680" s="28"/>
      <c r="AC680" s="27" t="n">
        <v>34</v>
      </c>
      <c r="AD680" s="27" t="n">
        <v>1181</v>
      </c>
      <c r="AE680" s="27" t="s">
        <v>1330</v>
      </c>
      <c r="AF680" s="28"/>
      <c r="AG680" s="28"/>
      <c r="AH680" s="28"/>
      <c r="AI680" s="28"/>
      <c r="AJ680" s="28" t="n">
        <v>1</v>
      </c>
      <c r="AK680" s="27" t="s">
        <v>447</v>
      </c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</row>
    <row r="681" customFormat="false" ht="13.8" hidden="false" customHeight="false" outlineLevel="0" collapsed="false">
      <c r="A681" s="27" t="n">
        <v>20125853</v>
      </c>
      <c r="B681" s="27"/>
      <c r="C681" s="27" t="n">
        <v>0</v>
      </c>
      <c r="D681" s="28"/>
      <c r="E681" s="28"/>
      <c r="F681" s="28"/>
      <c r="G681" s="28"/>
      <c r="H681" s="28"/>
      <c r="I681" s="28"/>
      <c r="J681" s="28"/>
      <c r="K681" s="27"/>
      <c r="L681" s="27" t="s">
        <v>404</v>
      </c>
      <c r="M681" s="27" t="s">
        <v>405</v>
      </c>
      <c r="N681" s="27"/>
      <c r="O681" s="27" t="s">
        <v>81</v>
      </c>
      <c r="P681" s="57" t="n">
        <v>41049</v>
      </c>
      <c r="Q681" s="28"/>
      <c r="R681" s="31" t="n">
        <f aca="false">YEAR(P681)</f>
        <v>2012</v>
      </c>
      <c r="S681" s="31" t="n">
        <f aca="false">MONTH(P681)</f>
        <v>5</v>
      </c>
      <c r="T681" s="31" t="n">
        <f aca="false">DAY(P681)</f>
        <v>20</v>
      </c>
      <c r="U681" s="27" t="s">
        <v>236</v>
      </c>
      <c r="V681" s="27" t="n">
        <v>0</v>
      </c>
      <c r="W681" s="27" t="s">
        <v>83</v>
      </c>
      <c r="X681" s="27" t="s">
        <v>1427</v>
      </c>
      <c r="Y681" s="28"/>
      <c r="Z681" s="27" t="s">
        <v>2096</v>
      </c>
      <c r="AA681" s="27" t="s">
        <v>2097</v>
      </c>
      <c r="AB681" s="28"/>
      <c r="AC681" s="27" t="s">
        <v>2098</v>
      </c>
      <c r="AD681" s="27" t="n">
        <v>900</v>
      </c>
      <c r="AE681" s="27" t="s">
        <v>1330</v>
      </c>
      <c r="AF681" s="28"/>
      <c r="AG681" s="28"/>
      <c r="AH681" s="28"/>
      <c r="AI681" s="28"/>
      <c r="AJ681" s="28" t="n">
        <v>1</v>
      </c>
      <c r="AK681" s="27" t="s">
        <v>447</v>
      </c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</row>
    <row r="682" customFormat="false" ht="13.8" hidden="false" customHeight="false" outlineLevel="0" collapsed="false">
      <c r="A682" s="27" t="n">
        <v>20125855</v>
      </c>
      <c r="B682" s="27"/>
      <c r="C682" s="27" t="n">
        <v>0</v>
      </c>
      <c r="D682" s="28"/>
      <c r="E682" s="28"/>
      <c r="F682" s="28"/>
      <c r="G682" s="28"/>
      <c r="H682" s="28"/>
      <c r="I682" s="28"/>
      <c r="J682" s="28"/>
      <c r="K682" s="27"/>
      <c r="L682" s="27" t="s">
        <v>404</v>
      </c>
      <c r="M682" s="27" t="s">
        <v>405</v>
      </c>
      <c r="N682" s="27"/>
      <c r="O682" s="27" t="s">
        <v>81</v>
      </c>
      <c r="P682" s="57" t="n">
        <v>41038</v>
      </c>
      <c r="Q682" s="28"/>
      <c r="R682" s="31" t="n">
        <f aca="false">YEAR(P682)</f>
        <v>2012</v>
      </c>
      <c r="S682" s="31" t="n">
        <f aca="false">MONTH(P682)</f>
        <v>5</v>
      </c>
      <c r="T682" s="31" t="n">
        <f aca="false">DAY(P682)</f>
        <v>9</v>
      </c>
      <c r="U682" s="27" t="s">
        <v>236</v>
      </c>
      <c r="V682" s="27"/>
      <c r="W682" s="27" t="s">
        <v>83</v>
      </c>
      <c r="X682" s="27" t="s">
        <v>1135</v>
      </c>
      <c r="Y682" s="28"/>
      <c r="Z682" s="27" t="s">
        <v>2099</v>
      </c>
      <c r="AA682" s="27" t="s">
        <v>2100</v>
      </c>
      <c r="AB682" s="28"/>
      <c r="AC682" s="27" t="n">
        <v>66</v>
      </c>
      <c r="AD682" s="27" t="n">
        <v>1281</v>
      </c>
      <c r="AE682" s="27" t="s">
        <v>1330</v>
      </c>
      <c r="AF682" s="28"/>
      <c r="AG682" s="28"/>
      <c r="AH682" s="28"/>
      <c r="AI682" s="28"/>
      <c r="AJ682" s="28" t="n">
        <v>1</v>
      </c>
      <c r="AK682" s="27" t="s">
        <v>447</v>
      </c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</row>
    <row r="683" customFormat="false" ht="13.8" hidden="false" customHeight="false" outlineLevel="0" collapsed="false">
      <c r="A683" s="27" t="n">
        <v>20125874</v>
      </c>
      <c r="B683" s="27"/>
      <c r="C683" s="27" t="n">
        <v>0</v>
      </c>
      <c r="D683" s="28"/>
      <c r="E683" s="28"/>
      <c r="F683" s="28"/>
      <c r="G683" s="28"/>
      <c r="H683" s="28"/>
      <c r="I683" s="28"/>
      <c r="J683" s="28"/>
      <c r="K683" s="27"/>
      <c r="L683" s="27" t="s">
        <v>404</v>
      </c>
      <c r="M683" s="27" t="s">
        <v>405</v>
      </c>
      <c r="N683" s="27"/>
      <c r="O683" s="27" t="s">
        <v>81</v>
      </c>
      <c r="P683" s="57" t="n">
        <v>41147</v>
      </c>
      <c r="Q683" s="28"/>
      <c r="R683" s="31" t="n">
        <f aca="false">YEAR(P683)</f>
        <v>2012</v>
      </c>
      <c r="S683" s="31" t="n">
        <f aca="false">MONTH(P683)</f>
        <v>8</v>
      </c>
      <c r="T683" s="31" t="n">
        <f aca="false">DAY(P683)</f>
        <v>26</v>
      </c>
      <c r="U683" s="27" t="s">
        <v>82</v>
      </c>
      <c r="V683" s="27"/>
      <c r="W683" s="27" t="s">
        <v>83</v>
      </c>
      <c r="X683" s="27" t="s">
        <v>155</v>
      </c>
      <c r="Y683" s="28"/>
      <c r="Z683" s="27" t="s">
        <v>292</v>
      </c>
      <c r="AA683" s="27" t="s">
        <v>292</v>
      </c>
      <c r="AB683" s="28"/>
      <c r="AC683" s="27" t="n">
        <v>145</v>
      </c>
      <c r="AD683" s="27" t="n">
        <v>1565</v>
      </c>
      <c r="AE683" s="27" t="s">
        <v>1330</v>
      </c>
      <c r="AF683" s="28"/>
      <c r="AG683" s="28"/>
      <c r="AH683" s="28"/>
      <c r="AI683" s="28"/>
      <c r="AJ683" s="28" t="n">
        <v>1</v>
      </c>
      <c r="AK683" s="27" t="s">
        <v>447</v>
      </c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</row>
    <row r="684" customFormat="false" ht="13.8" hidden="false" customHeight="false" outlineLevel="0" collapsed="false">
      <c r="A684" s="27" t="n">
        <v>20125885</v>
      </c>
      <c r="B684" s="27"/>
      <c r="C684" s="27" t="n">
        <v>0</v>
      </c>
      <c r="D684" s="28"/>
      <c r="E684" s="28"/>
      <c r="F684" s="28"/>
      <c r="G684" s="28"/>
      <c r="H684" s="28"/>
      <c r="I684" s="28"/>
      <c r="J684" s="28"/>
      <c r="K684" s="27"/>
      <c r="L684" s="27" t="s">
        <v>404</v>
      </c>
      <c r="M684" s="27" t="s">
        <v>405</v>
      </c>
      <c r="N684" s="27"/>
      <c r="O684" s="27" t="s">
        <v>81</v>
      </c>
      <c r="P684" s="57" t="n">
        <v>41192</v>
      </c>
      <c r="Q684" s="28"/>
      <c r="R684" s="31" t="n">
        <f aca="false">YEAR(P684)</f>
        <v>2012</v>
      </c>
      <c r="S684" s="31" t="n">
        <f aca="false">MONTH(P684)</f>
        <v>10</v>
      </c>
      <c r="T684" s="31" t="n">
        <f aca="false">DAY(P684)</f>
        <v>10</v>
      </c>
      <c r="U684" s="27" t="s">
        <v>236</v>
      </c>
      <c r="V684" s="27"/>
      <c r="W684" s="27" t="s">
        <v>83</v>
      </c>
      <c r="X684" s="27" t="s">
        <v>659</v>
      </c>
      <c r="Y684" s="28"/>
      <c r="Z684" s="27" t="s">
        <v>2101</v>
      </c>
      <c r="AA684" s="27" t="s">
        <v>2102</v>
      </c>
      <c r="AB684" s="28"/>
      <c r="AC684" s="27" t="n">
        <v>77</v>
      </c>
      <c r="AD684" s="27" t="n">
        <v>1354</v>
      </c>
      <c r="AE684" s="27" t="s">
        <v>1330</v>
      </c>
      <c r="AF684" s="28"/>
      <c r="AG684" s="28"/>
      <c r="AH684" s="28"/>
      <c r="AI684" s="28"/>
      <c r="AJ684" s="28" t="n">
        <v>1</v>
      </c>
      <c r="AK684" s="27" t="s">
        <v>447</v>
      </c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</row>
    <row r="685" customFormat="false" ht="13.8" hidden="false" customHeight="false" outlineLevel="0" collapsed="false">
      <c r="A685" s="27" t="n">
        <v>20125936</v>
      </c>
      <c r="B685" s="27"/>
      <c r="C685" s="27" t="n">
        <v>0</v>
      </c>
      <c r="D685" s="28"/>
      <c r="E685" s="28"/>
      <c r="F685" s="28"/>
      <c r="G685" s="28"/>
      <c r="H685" s="28"/>
      <c r="I685" s="28"/>
      <c r="J685" s="28"/>
      <c r="K685" s="27"/>
      <c r="L685" s="27" t="s">
        <v>404</v>
      </c>
      <c r="M685" s="27" t="s">
        <v>405</v>
      </c>
      <c r="N685" s="27"/>
      <c r="O685" s="27" t="s">
        <v>81</v>
      </c>
      <c r="P685" s="57" t="n">
        <v>38917</v>
      </c>
      <c r="Q685" s="28"/>
      <c r="R685" s="31" t="n">
        <f aca="false">YEAR(P685)</f>
        <v>2006</v>
      </c>
      <c r="S685" s="31" t="n">
        <f aca="false">MONTH(P685)</f>
        <v>7</v>
      </c>
      <c r="T685" s="31" t="n">
        <f aca="false">DAY(P685)</f>
        <v>19</v>
      </c>
      <c r="U685" s="27"/>
      <c r="V685" s="27"/>
      <c r="W685" s="27" t="s">
        <v>83</v>
      </c>
      <c r="X685" s="27" t="s">
        <v>725</v>
      </c>
      <c r="Y685" s="28"/>
      <c r="Z685" s="27" t="s">
        <v>2103</v>
      </c>
      <c r="AA685" s="27" t="s">
        <v>2104</v>
      </c>
      <c r="AB685" s="28"/>
      <c r="AC685" s="27"/>
      <c r="AD685" s="27"/>
      <c r="AE685" s="27" t="s">
        <v>1330</v>
      </c>
      <c r="AF685" s="28"/>
      <c r="AG685" s="28"/>
      <c r="AH685" s="28"/>
      <c r="AI685" s="28"/>
      <c r="AJ685" s="28" t="n">
        <v>1</v>
      </c>
      <c r="AK685" s="27" t="s">
        <v>447</v>
      </c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</row>
    <row r="686" customFormat="false" ht="13.8" hidden="false" customHeight="false" outlineLevel="0" collapsed="false">
      <c r="A686" s="25" t="n">
        <v>614706</v>
      </c>
      <c r="B686" s="26" t="s">
        <v>216</v>
      </c>
      <c r="C686" s="25" t="n">
        <v>2</v>
      </c>
      <c r="D686" s="28" t="s">
        <v>2105</v>
      </c>
      <c r="E686" s="28" t="str">
        <f aca="false">CONCATENATE("Rt",REPT("0",3-(LEN(D686)-FIND("R",D686))),RIGHT(D686,LEN(D686)-FIND("R",D686)))</f>
        <v>Rt039</v>
      </c>
      <c r="F686" s="28" t="s">
        <v>77</v>
      </c>
      <c r="G686" s="27" t="s">
        <v>78</v>
      </c>
      <c r="H686" s="28" t="s">
        <v>78</v>
      </c>
      <c r="I686" s="28" t="s">
        <v>78</v>
      </c>
      <c r="J686" s="27" t="s">
        <v>78</v>
      </c>
      <c r="K686" s="28"/>
      <c r="L686" s="27" t="s">
        <v>79</v>
      </c>
      <c r="M686" s="27" t="s">
        <v>80</v>
      </c>
      <c r="N686" s="28" t="s">
        <v>154</v>
      </c>
      <c r="O686" s="28" t="s">
        <v>81</v>
      </c>
      <c r="P686" s="29"/>
      <c r="Q686" s="30"/>
      <c r="R686" s="36"/>
      <c r="S686" s="42"/>
      <c r="T686" s="37"/>
      <c r="U686" s="28"/>
      <c r="V686" s="30"/>
      <c r="W686" s="30"/>
      <c r="X686" s="30"/>
      <c r="Y686" s="30"/>
      <c r="Z686" s="28"/>
      <c r="AA686" s="28"/>
      <c r="AB686" s="30"/>
      <c r="AC686" s="28"/>
      <c r="AD686" s="28"/>
      <c r="AE686" s="28"/>
      <c r="AF686" s="26"/>
      <c r="AG686" s="26"/>
      <c r="AH686" s="28" t="s">
        <v>90</v>
      </c>
      <c r="AI686" s="28"/>
      <c r="AJ686" s="28"/>
      <c r="AK686" s="28"/>
      <c r="AL686" s="30"/>
      <c r="AM686" s="30"/>
      <c r="AN686" s="29" t="s">
        <v>93</v>
      </c>
      <c r="AO686" s="28" t="s">
        <v>94</v>
      </c>
      <c r="AP686" s="33" t="n">
        <v>0.007</v>
      </c>
      <c r="AQ686" s="26" t="s">
        <v>840</v>
      </c>
      <c r="AR686" s="34" t="n">
        <v>43385</v>
      </c>
      <c r="AS686" s="28" t="n">
        <v>13</v>
      </c>
      <c r="AT686" s="28" t="n">
        <v>4</v>
      </c>
      <c r="AU686" s="28" t="n">
        <f aca="false">7-AT686</f>
        <v>3</v>
      </c>
      <c r="AV686" s="28"/>
      <c r="AW686" s="28" t="s">
        <v>95</v>
      </c>
      <c r="AX686" s="28" t="s">
        <v>96</v>
      </c>
      <c r="AY686" s="28" t="n">
        <f aca="false">45-2.5-20</f>
        <v>22.5</v>
      </c>
      <c r="AZ686" s="28" t="n">
        <v>45</v>
      </c>
      <c r="BA686" s="28" t="n">
        <v>0.466</v>
      </c>
      <c r="BB686" s="33" t="n">
        <f aca="false">BA686*45/AT686</f>
        <v>5.2425</v>
      </c>
      <c r="BC686" s="28" t="n">
        <v>113</v>
      </c>
      <c r="BD686" s="34" t="n">
        <v>43426</v>
      </c>
      <c r="BE686" s="28" t="n">
        <v>9</v>
      </c>
      <c r="BF686" s="28" t="n">
        <v>20</v>
      </c>
      <c r="BG686" s="35" t="n">
        <v>47649914.0650394</v>
      </c>
      <c r="BH686" s="56" t="s">
        <v>2106</v>
      </c>
      <c r="BI686" s="56" t="s">
        <v>98</v>
      </c>
      <c r="BJ686" s="56" t="s">
        <v>178</v>
      </c>
      <c r="BK686" s="34" t="n">
        <v>43443</v>
      </c>
      <c r="BL686" s="28" t="n">
        <v>4</v>
      </c>
      <c r="BM686" s="28" t="n">
        <v>18</v>
      </c>
      <c r="BN686" s="28" t="n">
        <v>10</v>
      </c>
      <c r="BO686" s="28" t="n">
        <v>15</v>
      </c>
      <c r="BP686" s="28" t="s">
        <v>100</v>
      </c>
      <c r="BQ686" s="28" t="s">
        <v>117</v>
      </c>
      <c r="BR686" s="28" t="s">
        <v>340</v>
      </c>
      <c r="BS686" s="28" t="s">
        <v>280</v>
      </c>
      <c r="BT686" s="28" t="str">
        <f aca="false">CONCATENATE(BH686,"_",BQ686)</f>
        <v>12-3_7-7</v>
      </c>
      <c r="BU686" s="35" t="n">
        <v>28193123376.8624</v>
      </c>
      <c r="BV686" s="27" t="s">
        <v>104</v>
      </c>
      <c r="BW686" s="35" t="n">
        <v>42289685065.2935</v>
      </c>
      <c r="BX686" s="28"/>
    </row>
    <row r="687" customFormat="false" ht="13.8" hidden="false" customHeight="false" outlineLevel="0" collapsed="false">
      <c r="A687" s="25" t="n">
        <v>619686</v>
      </c>
      <c r="B687" s="26" t="s">
        <v>216</v>
      </c>
      <c r="C687" s="25" t="n">
        <v>2</v>
      </c>
      <c r="D687" s="28" t="s">
        <v>2107</v>
      </c>
      <c r="E687" s="28"/>
      <c r="F687" s="35"/>
      <c r="G687" s="27" t="s">
        <v>78</v>
      </c>
      <c r="H687" s="28" t="s">
        <v>78</v>
      </c>
      <c r="I687" s="28" t="s">
        <v>90</v>
      </c>
      <c r="J687" s="28"/>
      <c r="K687" s="28"/>
      <c r="L687" s="27" t="s">
        <v>79</v>
      </c>
      <c r="M687" s="27" t="s">
        <v>80</v>
      </c>
      <c r="N687" s="28" t="s">
        <v>154</v>
      </c>
      <c r="O687" s="28" t="s">
        <v>81</v>
      </c>
      <c r="P687" s="29"/>
      <c r="Q687" s="30"/>
      <c r="R687" s="36"/>
      <c r="S687" s="42"/>
      <c r="T687" s="37"/>
      <c r="U687" s="28"/>
      <c r="V687" s="30"/>
      <c r="W687" s="30"/>
      <c r="X687" s="30"/>
      <c r="Y687" s="30"/>
      <c r="Z687" s="26" t="s">
        <v>309</v>
      </c>
      <c r="AA687" s="28"/>
      <c r="AB687" s="30"/>
      <c r="AC687" s="28"/>
      <c r="AD687" s="28"/>
      <c r="AE687" s="28"/>
      <c r="AF687" s="26"/>
      <c r="AG687" s="26"/>
      <c r="AH687" s="28" t="s">
        <v>90</v>
      </c>
      <c r="AI687" s="28"/>
      <c r="AJ687" s="28"/>
      <c r="AK687" s="28"/>
      <c r="AL687" s="30"/>
      <c r="AM687" s="30"/>
      <c r="AN687" s="29" t="s">
        <v>93</v>
      </c>
      <c r="AO687" s="28" t="s">
        <v>220</v>
      </c>
      <c r="AP687" s="33" t="n">
        <v>0.145</v>
      </c>
      <c r="AQ687" s="26" t="s">
        <v>221</v>
      </c>
      <c r="AR687" s="34" t="n">
        <v>43159</v>
      </c>
      <c r="AS687" s="28" t="n">
        <v>4</v>
      </c>
      <c r="AT687" s="28" t="n">
        <v>45</v>
      </c>
      <c r="AU687" s="28" t="n">
        <f aca="false">103-AT687</f>
        <v>58</v>
      </c>
      <c r="AV687" s="28"/>
      <c r="AW687" s="28" t="s">
        <v>222</v>
      </c>
      <c r="AX687" s="28" t="s">
        <v>96</v>
      </c>
      <c r="AY687" s="28" t="n">
        <v>45</v>
      </c>
      <c r="AZ687" s="28" t="n">
        <v>45</v>
      </c>
      <c r="BA687" s="45" t="n">
        <v>0.203</v>
      </c>
      <c r="BB687" s="45" t="n">
        <f aca="false">BA687*45/AT687</f>
        <v>0.203</v>
      </c>
      <c r="BC687" s="28"/>
      <c r="BD687" s="28"/>
      <c r="BE687" s="38"/>
      <c r="BF687" s="28"/>
      <c r="BG687" s="35"/>
      <c r="BH687" s="28"/>
      <c r="BI687" s="28"/>
      <c r="BJ687" s="28"/>
      <c r="BK687" s="28"/>
      <c r="BL687" s="27"/>
      <c r="BM687" s="28"/>
      <c r="BN687" s="28"/>
      <c r="BO687" s="28"/>
      <c r="BP687" s="28"/>
      <c r="BQ687" s="28"/>
      <c r="BR687" s="28"/>
      <c r="BS687" s="28"/>
      <c r="BT687" s="28"/>
      <c r="BU687" s="35"/>
      <c r="BV687" s="28"/>
      <c r="BW687" s="28"/>
      <c r="BX687" s="28"/>
    </row>
    <row r="688" customFormat="false" ht="13.8" hidden="false" customHeight="false" outlineLevel="0" collapsed="false">
      <c r="A688" s="27" t="n">
        <v>597935</v>
      </c>
      <c r="B688" s="28"/>
      <c r="C688" s="27" t="n">
        <v>1</v>
      </c>
      <c r="D688" s="28" t="s">
        <v>2108</v>
      </c>
      <c r="E688" s="28" t="str">
        <f aca="false">CONCATENATE("Rt",REPT("0",3-(LEN(D688)-FIND("R",D688))),RIGHT(D688,LEN(D688)-FIND("R",D688)))</f>
        <v>Rt049</v>
      </c>
      <c r="F688" s="28" t="s">
        <v>77</v>
      </c>
      <c r="G688" s="28" t="s">
        <v>78</v>
      </c>
      <c r="H688" s="28" t="s">
        <v>78</v>
      </c>
      <c r="I688" s="28" t="s">
        <v>78</v>
      </c>
      <c r="J688" s="27" t="s">
        <v>78</v>
      </c>
      <c r="K688" s="28"/>
      <c r="L688" s="27" t="s">
        <v>79</v>
      </c>
      <c r="M688" s="27" t="s">
        <v>80</v>
      </c>
      <c r="N688" s="28" t="s">
        <v>253</v>
      </c>
      <c r="O688" s="28" t="s">
        <v>81</v>
      </c>
      <c r="P688" s="29" t="s">
        <v>144</v>
      </c>
      <c r="Q688" s="46"/>
      <c r="R688" s="36" t="n">
        <v>1922</v>
      </c>
      <c r="S688" s="51" t="n">
        <v>6</v>
      </c>
      <c r="T688" s="51" t="n">
        <v>15</v>
      </c>
      <c r="U688" s="46" t="s">
        <v>82</v>
      </c>
      <c r="V688" s="28"/>
      <c r="W688" s="46"/>
      <c r="X688" s="46"/>
      <c r="Y688" s="46"/>
      <c r="Z688" s="28"/>
      <c r="AA688" s="28"/>
      <c r="AB688" s="46" t="s">
        <v>2109</v>
      </c>
      <c r="AC688" s="28"/>
      <c r="AD688" s="28"/>
      <c r="AE688" s="28"/>
      <c r="AF688" s="28" t="s">
        <v>2110</v>
      </c>
      <c r="AG688" s="28"/>
      <c r="AH688" s="28" t="s">
        <v>90</v>
      </c>
      <c r="AI688" s="28"/>
      <c r="AJ688" s="28"/>
      <c r="AK688" s="28"/>
      <c r="AL688" s="46"/>
      <c r="AM688" s="46"/>
      <c r="AN688" s="29" t="s">
        <v>93</v>
      </c>
      <c r="AO688" s="28" t="s">
        <v>94</v>
      </c>
      <c r="AP688" s="33" t="n">
        <v>0.008</v>
      </c>
      <c r="AQ688" s="28" t="s">
        <v>2111</v>
      </c>
      <c r="AR688" s="34" t="n">
        <v>43403</v>
      </c>
      <c r="AS688" s="28" t="n">
        <v>16</v>
      </c>
      <c r="AT688" s="28" t="n">
        <v>5</v>
      </c>
      <c r="AU688" s="28" t="n">
        <v>0</v>
      </c>
      <c r="AV688" s="28"/>
      <c r="AW688" s="28" t="s">
        <v>95</v>
      </c>
      <c r="AX688" s="28" t="s">
        <v>96</v>
      </c>
      <c r="AY688" s="28" t="n">
        <f aca="false">45-2.5-20</f>
        <v>22.5</v>
      </c>
      <c r="AZ688" s="28" t="n">
        <v>45</v>
      </c>
      <c r="BA688" s="28" t="n">
        <v>7.82</v>
      </c>
      <c r="BB688" s="33" t="n">
        <f aca="false">BA688*45/AT688</f>
        <v>70.38</v>
      </c>
      <c r="BC688" s="28" t="n">
        <v>171</v>
      </c>
      <c r="BD688" s="34" t="n">
        <v>43430</v>
      </c>
      <c r="BE688" s="28" t="n">
        <v>10</v>
      </c>
      <c r="BF688" s="28" t="n">
        <v>20</v>
      </c>
      <c r="BG688" s="35" t="n">
        <v>898561443.087563</v>
      </c>
      <c r="BH688" s="28" t="s">
        <v>2112</v>
      </c>
      <c r="BI688" s="28" t="s">
        <v>162</v>
      </c>
      <c r="BJ688" s="28" t="s">
        <v>161</v>
      </c>
      <c r="BK688" s="34" t="n">
        <v>43443</v>
      </c>
      <c r="BL688" s="28" t="n">
        <v>4</v>
      </c>
      <c r="BM688" s="28" t="n">
        <v>18</v>
      </c>
      <c r="BN688" s="28" t="n">
        <v>10</v>
      </c>
      <c r="BO688" s="28" t="n">
        <v>15</v>
      </c>
      <c r="BP688" s="28" t="s">
        <v>100</v>
      </c>
      <c r="BQ688" s="28" t="s">
        <v>101</v>
      </c>
      <c r="BR688" s="28" t="s">
        <v>102</v>
      </c>
      <c r="BS688" s="28" t="s">
        <v>103</v>
      </c>
      <c r="BT688" s="28" t="str">
        <f aca="false">CONCATENATE(BH688,"_",BQ688)</f>
        <v>6-9_8-8</v>
      </c>
      <c r="BU688" s="35" t="n">
        <v>136414555854.547</v>
      </c>
      <c r="BV688" s="27" t="s">
        <v>104</v>
      </c>
      <c r="BW688" s="35" t="n">
        <v>204621833781.82</v>
      </c>
      <c r="BX688" s="28"/>
    </row>
    <row r="689" customFormat="false" ht="13.8" hidden="false" customHeight="false" outlineLevel="0" collapsed="false">
      <c r="A689" s="25" t="n">
        <v>945222</v>
      </c>
      <c r="B689" s="26"/>
      <c r="C689" s="27" t="n">
        <v>1</v>
      </c>
      <c r="D689" s="28" t="s">
        <v>2113</v>
      </c>
      <c r="E689" s="28" t="str">
        <f aca="false">CONCATENATE("Rt",REPT("0",3-(LEN(D689)-FIND("R",D689))),RIGHT(D689,LEN(D689)-FIND("R",D689)))</f>
        <v>Rt057</v>
      </c>
      <c r="F689" s="28" t="s">
        <v>77</v>
      </c>
      <c r="G689" s="27" t="s">
        <v>78</v>
      </c>
      <c r="H689" s="28" t="s">
        <v>78</v>
      </c>
      <c r="I689" s="28" t="s">
        <v>78</v>
      </c>
      <c r="J689" s="27" t="s">
        <v>78</v>
      </c>
      <c r="K689" s="28"/>
      <c r="L689" s="27" t="s">
        <v>79</v>
      </c>
      <c r="M689" s="27" t="s">
        <v>80</v>
      </c>
      <c r="N689" s="28"/>
      <c r="O689" s="28" t="s">
        <v>81</v>
      </c>
      <c r="P689" s="29" t="s">
        <v>366</v>
      </c>
      <c r="Q689" s="30"/>
      <c r="R689" s="36"/>
      <c r="S689" s="42"/>
      <c r="T689" s="42"/>
      <c r="U689" s="26" t="s">
        <v>236</v>
      </c>
      <c r="V689" s="30"/>
      <c r="W689" s="30"/>
      <c r="X689" s="30"/>
      <c r="Y689" s="30"/>
      <c r="Z689" s="28"/>
      <c r="AA689" s="28"/>
      <c r="AB689" s="30"/>
      <c r="AC689" s="28"/>
      <c r="AD689" s="28"/>
      <c r="AE689" s="28"/>
      <c r="AF689" s="26" t="s">
        <v>2114</v>
      </c>
      <c r="AG689" s="26"/>
      <c r="AH689" s="28" t="s">
        <v>90</v>
      </c>
      <c r="AI689" s="28"/>
      <c r="AJ689" s="28"/>
      <c r="AK689" s="28"/>
      <c r="AL689" s="30"/>
      <c r="AM689" s="30"/>
      <c r="AN689" s="29" t="s">
        <v>93</v>
      </c>
      <c r="AO689" s="28" t="s">
        <v>94</v>
      </c>
      <c r="AP689" s="33" t="s">
        <v>147</v>
      </c>
      <c r="AQ689" s="26" t="s">
        <v>382</v>
      </c>
      <c r="AR689" s="34" t="n">
        <v>43419</v>
      </c>
      <c r="AS689" s="28" t="n">
        <v>19</v>
      </c>
      <c r="AT689" s="28" t="n">
        <v>2</v>
      </c>
      <c r="AU689" s="28" t="n">
        <v>0</v>
      </c>
      <c r="AV689" s="28"/>
      <c r="AW689" s="28" t="s">
        <v>95</v>
      </c>
      <c r="AX689" s="28" t="s">
        <v>96</v>
      </c>
      <c r="AY689" s="28" t="n">
        <f aca="false">45-2.5-20</f>
        <v>22.5</v>
      </c>
      <c r="AZ689" s="28" t="n">
        <v>45</v>
      </c>
      <c r="BA689" s="28" t="n">
        <v>0.75</v>
      </c>
      <c r="BB689" s="33" t="n">
        <f aca="false">BA689*45/AT689</f>
        <v>16.875</v>
      </c>
      <c r="BC689" s="28" t="n">
        <v>141</v>
      </c>
      <c r="BD689" s="34" t="n">
        <v>43426</v>
      </c>
      <c r="BE689" s="28" t="n">
        <v>9</v>
      </c>
      <c r="BF689" s="28" t="n">
        <v>20</v>
      </c>
      <c r="BG689" s="35" t="n">
        <v>91694703.64281</v>
      </c>
      <c r="BH689" s="28" t="s">
        <v>2115</v>
      </c>
      <c r="BI689" s="28" t="s">
        <v>142</v>
      </c>
      <c r="BJ689" s="28" t="s">
        <v>99</v>
      </c>
      <c r="BK689" s="34" t="n">
        <v>43443</v>
      </c>
      <c r="BL689" s="28" t="n">
        <v>4</v>
      </c>
      <c r="BM689" s="28" t="n">
        <v>18</v>
      </c>
      <c r="BN689" s="28" t="n">
        <v>10</v>
      </c>
      <c r="BO689" s="28" t="n">
        <v>15</v>
      </c>
      <c r="BP689" s="28" t="s">
        <v>100</v>
      </c>
      <c r="BQ689" s="28" t="s">
        <v>117</v>
      </c>
      <c r="BR689" s="28" t="s">
        <v>340</v>
      </c>
      <c r="BS689" s="28" t="s">
        <v>280</v>
      </c>
      <c r="BT689" s="28" t="str">
        <f aca="false">CONCATENATE(BH689,"_",BQ689)</f>
        <v>10-15_7-7</v>
      </c>
      <c r="BU689" s="35" t="n">
        <v>49234285377.8311</v>
      </c>
      <c r="BV689" s="27" t="s">
        <v>104</v>
      </c>
      <c r="BW689" s="35" t="n">
        <v>73851428066.7466</v>
      </c>
      <c r="BX689" s="28"/>
    </row>
    <row r="690" customFormat="false" ht="13.8" hidden="false" customHeight="false" outlineLevel="0" collapsed="false">
      <c r="A690" s="59" t="s">
        <v>2116</v>
      </c>
      <c r="B690" s="28"/>
      <c r="C690" s="27" t="n">
        <v>1</v>
      </c>
      <c r="D690" s="28" t="s">
        <v>2117</v>
      </c>
      <c r="E690" s="28" t="str">
        <f aca="false">CONCATENATE("Rt",REPT("0",3-(LEN(D690)-FIND("R",D690))),RIGHT(D690,LEN(D690)-FIND("R",D690)))</f>
        <v>Rt030</v>
      </c>
      <c r="F690" s="28" t="s">
        <v>2118</v>
      </c>
      <c r="G690" s="27" t="s">
        <v>78</v>
      </c>
      <c r="H690" s="28" t="s">
        <v>78</v>
      </c>
      <c r="I690" s="28" t="s">
        <v>78</v>
      </c>
      <c r="J690" s="27" t="s">
        <v>78</v>
      </c>
      <c r="K690" s="28"/>
      <c r="L690" s="27" t="s">
        <v>79</v>
      </c>
      <c r="M690" s="27" t="s">
        <v>80</v>
      </c>
      <c r="N690" s="28"/>
      <c r="O690" s="60" t="s">
        <v>2119</v>
      </c>
      <c r="P690" s="28" t="s">
        <v>2120</v>
      </c>
      <c r="Q690" s="28"/>
      <c r="R690" s="31"/>
      <c r="S690" s="31"/>
      <c r="T690" s="31"/>
      <c r="U690" s="28"/>
      <c r="V690" s="28"/>
      <c r="W690" s="60" t="s">
        <v>2119</v>
      </c>
      <c r="X690" s="28" t="s">
        <v>2121</v>
      </c>
      <c r="Y690" s="28"/>
      <c r="Z690" s="28"/>
      <c r="AA690" s="28"/>
      <c r="AB690" s="28"/>
      <c r="AC690" s="28"/>
      <c r="AD690" s="28"/>
      <c r="AE690" s="28" t="s">
        <v>2122</v>
      </c>
      <c r="AF690" s="60" t="s">
        <v>2123</v>
      </c>
      <c r="AG690" s="60"/>
      <c r="AH690" s="28"/>
      <c r="AI690" s="28"/>
      <c r="AJ690" s="28"/>
      <c r="AK690" s="28"/>
      <c r="AL690" s="28"/>
      <c r="AM690" s="28"/>
      <c r="AN690" s="28"/>
      <c r="AO690" s="60" t="s">
        <v>840</v>
      </c>
      <c r="AP690" s="28"/>
      <c r="AQ690" s="60" t="s">
        <v>2124</v>
      </c>
      <c r="AR690" s="34" t="n">
        <v>43362</v>
      </c>
      <c r="AS690" s="28" t="n">
        <v>8</v>
      </c>
      <c r="AT690" s="28" t="n">
        <v>4</v>
      </c>
      <c r="AU690" s="61" t="s">
        <v>2125</v>
      </c>
      <c r="AV690" s="61"/>
      <c r="AW690" s="28" t="s">
        <v>95</v>
      </c>
      <c r="AX690" s="28" t="s">
        <v>96</v>
      </c>
      <c r="AY690" s="28" t="n">
        <f aca="false">40-20</f>
        <v>20</v>
      </c>
      <c r="AZ690" s="28" t="n">
        <v>45</v>
      </c>
      <c r="BA690" s="28" t="n">
        <f aca="false">318/1000</f>
        <v>0.318</v>
      </c>
      <c r="BB690" s="45" t="n">
        <f aca="false">BA690*45/AT690</f>
        <v>3.5775</v>
      </c>
      <c r="BC690" s="28" t="n">
        <v>14</v>
      </c>
      <c r="BD690" s="34" t="n">
        <v>43390</v>
      </c>
      <c r="BE690" s="28" t="n">
        <v>4</v>
      </c>
      <c r="BF690" s="28" t="n">
        <v>20</v>
      </c>
      <c r="BG690" s="35" t="n">
        <v>908210388.754076</v>
      </c>
      <c r="BH690" s="28" t="s">
        <v>670</v>
      </c>
      <c r="BI690" s="28" t="s">
        <v>99</v>
      </c>
      <c r="BJ690" s="28" t="s">
        <v>175</v>
      </c>
      <c r="BK690" s="34" t="n">
        <v>43440</v>
      </c>
      <c r="BL690" s="28" t="n">
        <v>3</v>
      </c>
      <c r="BM690" s="28" t="n">
        <v>18</v>
      </c>
      <c r="BN690" s="28" t="n">
        <v>10</v>
      </c>
      <c r="BO690" s="28" t="n">
        <v>15</v>
      </c>
      <c r="BP690" s="28" t="s">
        <v>100</v>
      </c>
      <c r="BQ690" s="28" t="s">
        <v>163</v>
      </c>
      <c r="BR690" s="28" t="s">
        <v>164</v>
      </c>
      <c r="BS690" s="28" t="s">
        <v>165</v>
      </c>
      <c r="BT690" s="28" t="str">
        <f aca="false">CONCATENATE(BH690,"_",BQ690)</f>
        <v>15-14_5-5</v>
      </c>
      <c r="BU690" s="35" t="n">
        <v>12931658644.0842</v>
      </c>
      <c r="BV690" s="27" t="s">
        <v>104</v>
      </c>
      <c r="BW690" s="35" t="n">
        <v>19397487966.1263</v>
      </c>
      <c r="BX690" s="28"/>
    </row>
    <row r="691" customFormat="false" ht="13.8" hidden="false" customHeight="false" outlineLevel="0" collapsed="false">
      <c r="A691" s="59" t="s">
        <v>2126</v>
      </c>
      <c r="B691" s="28"/>
      <c r="C691" s="27" t="n">
        <v>1</v>
      </c>
      <c r="D691" s="28" t="s">
        <v>2127</v>
      </c>
      <c r="E691" s="28" t="str">
        <f aca="false">CONCATENATE("Rt",REPT("0",3-(LEN(D691)-FIND("R",D691))),RIGHT(D691,LEN(D691)-FIND("R",D691)))</f>
        <v>Rt033</v>
      </c>
      <c r="F691" s="28" t="s">
        <v>2118</v>
      </c>
      <c r="G691" s="27" t="s">
        <v>78</v>
      </c>
      <c r="H691" s="28" t="s">
        <v>78</v>
      </c>
      <c r="I691" s="28" t="s">
        <v>78</v>
      </c>
      <c r="J691" s="27" t="s">
        <v>78</v>
      </c>
      <c r="K691" s="28"/>
      <c r="L691" s="27" t="s">
        <v>79</v>
      </c>
      <c r="M691" s="27" t="s">
        <v>80</v>
      </c>
      <c r="N691" s="28"/>
      <c r="O691" s="60" t="s">
        <v>2128</v>
      </c>
      <c r="P691" s="28" t="s">
        <v>2129</v>
      </c>
      <c r="Q691" s="28"/>
      <c r="R691" s="31"/>
      <c r="S691" s="31"/>
      <c r="T691" s="31"/>
      <c r="U691" s="28"/>
      <c r="V691" s="28"/>
      <c r="W691" s="60" t="s">
        <v>2130</v>
      </c>
      <c r="X691" s="30" t="s">
        <v>2131</v>
      </c>
      <c r="Y691" s="28"/>
      <c r="Z691" s="28"/>
      <c r="AA691" s="28"/>
      <c r="AB691" s="28"/>
      <c r="AC691" s="28"/>
      <c r="AD691" s="28"/>
      <c r="AE691" s="28" t="s">
        <v>2132</v>
      </c>
      <c r="AF691" s="60" t="s">
        <v>2133</v>
      </c>
      <c r="AG691" s="60"/>
      <c r="AH691" s="28"/>
      <c r="AI691" s="28"/>
      <c r="AJ691" s="28"/>
      <c r="AK691" s="28"/>
      <c r="AL691" s="28"/>
      <c r="AM691" s="28"/>
      <c r="AN691" s="28"/>
      <c r="AO691" s="60" t="s">
        <v>840</v>
      </c>
      <c r="AP691" s="28"/>
      <c r="AQ691" s="60" t="s">
        <v>2134</v>
      </c>
      <c r="AR691" s="34" t="n">
        <v>43370</v>
      </c>
      <c r="AS691" s="28" t="n">
        <v>10</v>
      </c>
      <c r="AT691" s="28" t="n">
        <v>4</v>
      </c>
      <c r="AU691" s="28" t="n">
        <v>0</v>
      </c>
      <c r="AV691" s="61"/>
      <c r="AW691" s="28" t="s">
        <v>95</v>
      </c>
      <c r="AX691" s="28" t="s">
        <v>96</v>
      </c>
      <c r="AY691" s="28" t="n">
        <f aca="false">45-2.5-20</f>
        <v>22.5</v>
      </c>
      <c r="AZ691" s="28" t="n">
        <v>45</v>
      </c>
      <c r="BA691" s="28" t="n">
        <f aca="false">96/1000</f>
        <v>0.096</v>
      </c>
      <c r="BB691" s="45" t="n">
        <f aca="false">BA691*45/AT691</f>
        <v>1.08</v>
      </c>
      <c r="BC691" s="28" t="n">
        <v>15</v>
      </c>
      <c r="BD691" s="34" t="n">
        <v>43390</v>
      </c>
      <c r="BE691" s="28" t="n">
        <v>4</v>
      </c>
      <c r="BF691" s="28" t="n">
        <v>20</v>
      </c>
      <c r="BG691" s="35" t="n">
        <v>821978.129402033</v>
      </c>
      <c r="BH691" s="28" t="s">
        <v>680</v>
      </c>
      <c r="BI691" s="28" t="s">
        <v>178</v>
      </c>
      <c r="BJ691" s="28" t="s">
        <v>169</v>
      </c>
      <c r="BK691" s="34" t="n">
        <v>43444</v>
      </c>
      <c r="BL691" s="28" t="n">
        <v>5</v>
      </c>
      <c r="BM691" s="28" t="n">
        <v>18</v>
      </c>
      <c r="BN691" s="28" t="n">
        <v>20</v>
      </c>
      <c r="BO691" s="28" t="n">
        <v>15</v>
      </c>
      <c r="BP691" s="28" t="s">
        <v>100</v>
      </c>
      <c r="BQ691" s="28" t="s">
        <v>150</v>
      </c>
      <c r="BR691" s="28" t="s">
        <v>151</v>
      </c>
      <c r="BS691" s="28" t="s">
        <v>152</v>
      </c>
      <c r="BT691" s="28" t="str">
        <f aca="false">CONCATENATE(BH691,"_",BQ691)</f>
        <v>3-1_1-1</v>
      </c>
      <c r="BU691" s="35" t="n">
        <v>275086253353.173</v>
      </c>
      <c r="BV691" s="27" t="s">
        <v>104</v>
      </c>
      <c r="BW691" s="35" t="n">
        <v>412629380029.76</v>
      </c>
      <c r="BX691" s="28"/>
    </row>
    <row r="692" customFormat="false" ht="13.8" hidden="false" customHeight="false" outlineLevel="0" collapsed="false">
      <c r="A692" s="59" t="s">
        <v>2135</v>
      </c>
      <c r="B692" s="28"/>
      <c r="C692" s="27" t="n">
        <v>1</v>
      </c>
      <c r="D692" s="28" t="s">
        <v>2136</v>
      </c>
      <c r="E692" s="28" t="str">
        <f aca="false">CONCATENATE("Rt",REPT("0",3-(LEN(D692)-FIND("R",D692))),RIGHT(D692,LEN(D692)-FIND("R",D692)))</f>
        <v>Rt044</v>
      </c>
      <c r="F692" s="28" t="s">
        <v>2118</v>
      </c>
      <c r="G692" s="27" t="s">
        <v>78</v>
      </c>
      <c r="H692" s="28" t="s">
        <v>78</v>
      </c>
      <c r="I692" s="28" t="s">
        <v>78</v>
      </c>
      <c r="J692" s="27" t="s">
        <v>78</v>
      </c>
      <c r="K692" s="28"/>
      <c r="L692" s="27" t="s">
        <v>79</v>
      </c>
      <c r="M692" s="27" t="s">
        <v>80</v>
      </c>
      <c r="N692" s="28"/>
      <c r="O692" s="60" t="s">
        <v>2128</v>
      </c>
      <c r="P692" s="28" t="s">
        <v>2129</v>
      </c>
      <c r="Q692" s="28" t="s">
        <v>2137</v>
      </c>
      <c r="R692" s="31"/>
      <c r="S692" s="31"/>
      <c r="T692" s="31"/>
      <c r="U692" s="28"/>
      <c r="V692" s="28"/>
      <c r="W692" s="60" t="s">
        <v>2130</v>
      </c>
      <c r="X692" s="28" t="s">
        <v>2131</v>
      </c>
      <c r="Y692" s="28"/>
      <c r="Z692" s="28"/>
      <c r="AA692" s="28"/>
      <c r="AB692" s="28"/>
      <c r="AC692" s="28"/>
      <c r="AD692" s="28"/>
      <c r="AE692" s="28" t="s">
        <v>2132</v>
      </c>
      <c r="AF692" s="60" t="s">
        <v>2138</v>
      </c>
      <c r="AG692" s="60"/>
      <c r="AH692" s="28"/>
      <c r="AI692" s="28"/>
      <c r="AJ692" s="28"/>
      <c r="AK692" s="28"/>
      <c r="AL692" s="28"/>
      <c r="AM692" s="28"/>
      <c r="AN692" s="28"/>
      <c r="AO692" s="60" t="s">
        <v>840</v>
      </c>
      <c r="AP692" s="28"/>
      <c r="AQ692" s="60" t="s">
        <v>2139</v>
      </c>
      <c r="AR692" s="34" t="n">
        <v>43395</v>
      </c>
      <c r="AS692" s="28" t="n">
        <v>15</v>
      </c>
      <c r="AT692" s="28" t="n">
        <v>2</v>
      </c>
      <c r="AU692" s="28"/>
      <c r="AV692" s="61"/>
      <c r="AW692" s="28" t="s">
        <v>95</v>
      </c>
      <c r="AX692" s="28" t="s">
        <v>96</v>
      </c>
      <c r="AY692" s="28" t="n">
        <f aca="false">45-2.5-20</f>
        <v>22.5</v>
      </c>
      <c r="AZ692" s="28" t="n">
        <v>45</v>
      </c>
      <c r="BA692" s="28" t="n">
        <v>0.098</v>
      </c>
      <c r="BB692" s="33" t="n">
        <f aca="false">BA692*45/AT692</f>
        <v>2.205</v>
      </c>
      <c r="BC692" s="28" t="n">
        <v>45</v>
      </c>
      <c r="BD692" s="34" t="n">
        <v>43405</v>
      </c>
      <c r="BE692" s="28" t="n">
        <v>6</v>
      </c>
      <c r="BF692" s="28" t="n">
        <v>20</v>
      </c>
      <c r="BG692" s="35" t="n">
        <v>322862.811026275</v>
      </c>
      <c r="BH692" s="28" t="s">
        <v>2140</v>
      </c>
      <c r="BI692" s="28" t="s">
        <v>161</v>
      </c>
      <c r="BJ692" s="28" t="s">
        <v>172</v>
      </c>
      <c r="BK692" s="34" t="n">
        <v>43444</v>
      </c>
      <c r="BL692" s="28" t="n">
        <v>5</v>
      </c>
      <c r="BM692" s="28" t="n">
        <v>18</v>
      </c>
      <c r="BN692" s="28" t="n">
        <v>20</v>
      </c>
      <c r="BO692" s="28" t="n">
        <v>15</v>
      </c>
      <c r="BP692" s="28" t="s">
        <v>100</v>
      </c>
      <c r="BQ692" s="28" t="s">
        <v>150</v>
      </c>
      <c r="BR692" s="28" t="s">
        <v>151</v>
      </c>
      <c r="BS692" s="28" t="s">
        <v>152</v>
      </c>
      <c r="BT692" s="28" t="str">
        <f aca="false">CONCATENATE(BH692,"_",BQ692)</f>
        <v>9-5_1-1</v>
      </c>
      <c r="BU692" s="35" t="n">
        <v>135599230400.749</v>
      </c>
      <c r="BV692" s="27" t="s">
        <v>104</v>
      </c>
      <c r="BW692" s="35" t="n">
        <v>203398845601.124</v>
      </c>
      <c r="BX692" s="28"/>
    </row>
    <row r="693" customFormat="false" ht="13.8" hidden="false" customHeight="false" outlineLevel="0" collapsed="false">
      <c r="A693" s="59" t="s">
        <v>2141</v>
      </c>
      <c r="B693" s="28"/>
      <c r="C693" s="27" t="n">
        <v>1</v>
      </c>
      <c r="D693" s="28" t="s">
        <v>2142</v>
      </c>
      <c r="E693" s="28" t="str">
        <f aca="false">CONCATENATE("Rt",REPT("0",3-(LEN(D693)-FIND("R",D693))),RIGHT(D693,LEN(D693)-FIND("R",D693)))</f>
        <v>Rt032</v>
      </c>
      <c r="F693" s="28" t="s">
        <v>2118</v>
      </c>
      <c r="G693" s="27" t="s">
        <v>78</v>
      </c>
      <c r="H693" s="28" t="s">
        <v>78</v>
      </c>
      <c r="I693" s="28" t="s">
        <v>78</v>
      </c>
      <c r="J693" s="27" t="s">
        <v>78</v>
      </c>
      <c r="K693" s="28"/>
      <c r="L693" s="27" t="s">
        <v>79</v>
      </c>
      <c r="M693" s="27" t="s">
        <v>80</v>
      </c>
      <c r="N693" s="28"/>
      <c r="O693" s="60" t="s">
        <v>2128</v>
      </c>
      <c r="P693" s="28" t="s">
        <v>2143</v>
      </c>
      <c r="Q693" s="28"/>
      <c r="R693" s="31"/>
      <c r="S693" s="31"/>
      <c r="T693" s="31"/>
      <c r="U693" s="28"/>
      <c r="V693" s="28"/>
      <c r="W693" s="60" t="s">
        <v>2130</v>
      </c>
      <c r="X693" s="28" t="s">
        <v>2131</v>
      </c>
      <c r="Y693" s="28"/>
      <c r="Z693" s="28"/>
      <c r="AA693" s="28"/>
      <c r="AB693" s="28"/>
      <c r="AC693" s="28"/>
      <c r="AD693" s="28"/>
      <c r="AE693" s="28" t="s">
        <v>2144</v>
      </c>
      <c r="AF693" s="60" t="s">
        <v>2145</v>
      </c>
      <c r="AG693" s="60"/>
      <c r="AH693" s="28"/>
      <c r="AI693" s="28"/>
      <c r="AJ693" s="28"/>
      <c r="AK693" s="28"/>
      <c r="AL693" s="28"/>
      <c r="AM693" s="28"/>
      <c r="AN693" s="28"/>
      <c r="AO693" s="60" t="s">
        <v>840</v>
      </c>
      <c r="AP693" s="28"/>
      <c r="AQ693" s="60" t="s">
        <v>2146</v>
      </c>
      <c r="AR693" s="34" t="n">
        <v>43364</v>
      </c>
      <c r="AS693" s="28" t="n">
        <v>9</v>
      </c>
      <c r="AT693" s="28" t="n">
        <v>3</v>
      </c>
      <c r="AU693" s="28" t="n">
        <v>0</v>
      </c>
      <c r="AV693" s="61"/>
      <c r="AW693" s="28" t="s">
        <v>95</v>
      </c>
      <c r="AX693" s="28" t="s">
        <v>96</v>
      </c>
      <c r="AY693" s="28" t="n">
        <f aca="false">40-20</f>
        <v>20</v>
      </c>
      <c r="AZ693" s="28" t="n">
        <v>45</v>
      </c>
      <c r="BA693" s="28" t="s">
        <v>303</v>
      </c>
      <c r="BB693" s="45" t="e">
        <f aca="false">BA693*45/AT693</f>
        <v>#VALUE!</v>
      </c>
      <c r="BC693" s="28" t="n">
        <v>64</v>
      </c>
      <c r="BD693" s="34" t="n">
        <v>43413</v>
      </c>
      <c r="BE693" s="28" t="n">
        <v>7</v>
      </c>
      <c r="BF693" s="28" t="n">
        <v>20</v>
      </c>
      <c r="BG693" s="35" t="n">
        <v>79509.9482526881</v>
      </c>
      <c r="BH693" s="28" t="s">
        <v>2147</v>
      </c>
      <c r="BI693" s="28" t="s">
        <v>178</v>
      </c>
      <c r="BJ693" s="28" t="s">
        <v>134</v>
      </c>
      <c r="BK693" s="34" t="n">
        <v>43444</v>
      </c>
      <c r="BL693" s="28" t="n">
        <v>5</v>
      </c>
      <c r="BM693" s="28" t="n">
        <v>18</v>
      </c>
      <c r="BN693" s="28" t="n">
        <v>20</v>
      </c>
      <c r="BO693" s="28" t="n">
        <v>15</v>
      </c>
      <c r="BP693" s="28" t="s">
        <v>100</v>
      </c>
      <c r="BQ693" s="28" t="s">
        <v>150</v>
      </c>
      <c r="BR693" s="28" t="s">
        <v>151</v>
      </c>
      <c r="BS693" s="28" t="s">
        <v>152</v>
      </c>
      <c r="BT693" s="28" t="str">
        <f aca="false">CONCATENATE(BH693,"_",BQ693)</f>
        <v>3-13_1-1</v>
      </c>
      <c r="BU693" s="35" t="n">
        <v>55505678027.8519</v>
      </c>
      <c r="BV693" s="27" t="s">
        <v>104</v>
      </c>
      <c r="BW693" s="35" t="n">
        <v>83258517041.7779</v>
      </c>
      <c r="BX693" s="28"/>
    </row>
    <row r="694" customFormat="false" ht="13.8" hidden="false" customHeight="false" outlineLevel="0" collapsed="false">
      <c r="A694" s="59" t="s">
        <v>2148</v>
      </c>
      <c r="B694" s="28"/>
      <c r="C694" s="27" t="n">
        <v>1</v>
      </c>
      <c r="D694" s="28" t="s">
        <v>2149</v>
      </c>
      <c r="E694" s="28" t="str">
        <f aca="false">CONCATENATE("Rt",REPT("0",3-(LEN(D694)-FIND("R",D694))),RIGHT(D694,LEN(D694)-FIND("R",D694)))</f>
        <v>Rt060</v>
      </c>
      <c r="F694" s="28" t="s">
        <v>2118</v>
      </c>
      <c r="G694" s="27" t="s">
        <v>78</v>
      </c>
      <c r="H694" s="28" t="s">
        <v>78</v>
      </c>
      <c r="I694" s="28" t="s">
        <v>78</v>
      </c>
      <c r="J694" s="27" t="s">
        <v>78</v>
      </c>
      <c r="K694" s="28"/>
      <c r="L694" s="27" t="s">
        <v>79</v>
      </c>
      <c r="M694" s="27" t="s">
        <v>80</v>
      </c>
      <c r="N694" s="28"/>
      <c r="O694" s="60" t="s">
        <v>2128</v>
      </c>
      <c r="P694" s="28" t="s">
        <v>2150</v>
      </c>
      <c r="Q694" s="28"/>
      <c r="R694" s="31"/>
      <c r="S694" s="31"/>
      <c r="T694" s="31"/>
      <c r="U694" s="28"/>
      <c r="V694" s="28"/>
      <c r="W694" s="60" t="s">
        <v>2130</v>
      </c>
      <c r="X694" s="28" t="s">
        <v>2131</v>
      </c>
      <c r="Y694" s="28"/>
      <c r="Z694" s="28"/>
      <c r="AA694" s="28"/>
      <c r="AB694" s="28"/>
      <c r="AC694" s="28"/>
      <c r="AD694" s="28"/>
      <c r="AE694" s="28" t="s">
        <v>2144</v>
      </c>
      <c r="AF694" s="60" t="s">
        <v>2151</v>
      </c>
      <c r="AG694" s="60"/>
      <c r="AH694" s="28"/>
      <c r="AI694" s="28"/>
      <c r="AJ694" s="28"/>
      <c r="AK694" s="28"/>
      <c r="AL694" s="28"/>
      <c r="AM694" s="28"/>
      <c r="AN694" s="28"/>
      <c r="AO694" s="60" t="s">
        <v>840</v>
      </c>
      <c r="AP694" s="28"/>
      <c r="AQ694" s="60" t="s">
        <v>2139</v>
      </c>
      <c r="AR694" s="34" t="n">
        <v>43419</v>
      </c>
      <c r="AS694" s="28" t="n">
        <v>19</v>
      </c>
      <c r="AT694" s="28" t="n">
        <v>1</v>
      </c>
      <c r="AU694" s="28" t="n">
        <v>0</v>
      </c>
      <c r="AV694" s="61"/>
      <c r="AW694" s="28" t="s">
        <v>95</v>
      </c>
      <c r="AX694" s="28" t="s">
        <v>96</v>
      </c>
      <c r="AY694" s="28" t="n">
        <f aca="false">45-2.5-20</f>
        <v>22.5</v>
      </c>
      <c r="AZ694" s="28" t="n">
        <v>45</v>
      </c>
      <c r="BA694" s="28" t="n">
        <v>0.104</v>
      </c>
      <c r="BB694" s="33" t="n">
        <f aca="false">BA694*45/AT694</f>
        <v>4.68</v>
      </c>
      <c r="BC694" s="28" t="n">
        <v>104</v>
      </c>
      <c r="BD694" s="34" t="n">
        <v>43425</v>
      </c>
      <c r="BE694" s="28" t="n">
        <v>8</v>
      </c>
      <c r="BF694" s="28" t="n">
        <v>20</v>
      </c>
      <c r="BG694" s="35" t="n">
        <v>398622.885438047</v>
      </c>
      <c r="BH694" s="28" t="s">
        <v>2152</v>
      </c>
      <c r="BI694" s="28" t="s">
        <v>169</v>
      </c>
      <c r="BJ694" s="28" t="s">
        <v>141</v>
      </c>
      <c r="BK694" s="34" t="n">
        <v>43444</v>
      </c>
      <c r="BL694" s="28" t="n">
        <v>5</v>
      </c>
      <c r="BM694" s="28" t="n">
        <v>18</v>
      </c>
      <c r="BN694" s="28" t="n">
        <v>20</v>
      </c>
      <c r="BO694" s="28" t="n">
        <v>15</v>
      </c>
      <c r="BP694" s="28" t="s">
        <v>100</v>
      </c>
      <c r="BQ694" s="28" t="s">
        <v>150</v>
      </c>
      <c r="BR694" s="28" t="s">
        <v>151</v>
      </c>
      <c r="BS694" s="28" t="s">
        <v>152</v>
      </c>
      <c r="BT694" s="28" t="str">
        <f aca="false">CONCATENATE(BH694,"_",BQ694)</f>
        <v>1-8_1-1</v>
      </c>
      <c r="BU694" s="35" t="n">
        <v>85978939767.1016</v>
      </c>
      <c r="BV694" s="27" t="s">
        <v>104</v>
      </c>
      <c r="BW694" s="35" t="n">
        <v>128968409650.652</v>
      </c>
      <c r="BX694" s="28"/>
    </row>
    <row r="695" customFormat="false" ht="13.8" hidden="false" customHeight="false" outlineLevel="0" collapsed="false">
      <c r="A695" s="59" t="s">
        <v>2153</v>
      </c>
      <c r="B695" s="28"/>
      <c r="C695" s="27" t="n">
        <v>1</v>
      </c>
      <c r="D695" s="28" t="s">
        <v>2154</v>
      </c>
      <c r="E695" s="28" t="str">
        <f aca="false">CONCATENATE("Rt",REPT("0",3-(LEN(D695)-FIND("R",D695))),RIGHT(D695,LEN(D695)-FIND("R",D695)))</f>
        <v>Rt061</v>
      </c>
      <c r="F695" s="28" t="s">
        <v>2118</v>
      </c>
      <c r="G695" s="27" t="s">
        <v>78</v>
      </c>
      <c r="H695" s="28" t="s">
        <v>78</v>
      </c>
      <c r="I695" s="28" t="s">
        <v>78</v>
      </c>
      <c r="J695" s="27" t="s">
        <v>78</v>
      </c>
      <c r="K695" s="28"/>
      <c r="L695" s="27" t="s">
        <v>79</v>
      </c>
      <c r="M695" s="27" t="s">
        <v>80</v>
      </c>
      <c r="N695" s="28"/>
      <c r="O695" s="60" t="s">
        <v>2155</v>
      </c>
      <c r="P695" s="28" t="s">
        <v>2156</v>
      </c>
      <c r="Q695" s="28"/>
      <c r="R695" s="31"/>
      <c r="S695" s="31"/>
      <c r="T695" s="31"/>
      <c r="U695" s="28"/>
      <c r="V695" s="28"/>
      <c r="W695" s="60" t="s">
        <v>83</v>
      </c>
      <c r="X695" s="28" t="s">
        <v>718</v>
      </c>
      <c r="Y695" s="28"/>
      <c r="Z695" s="28"/>
      <c r="AA695" s="28"/>
      <c r="AB695" s="28"/>
      <c r="AC695" s="28"/>
      <c r="AD695" s="28"/>
      <c r="AE695" s="28" t="s">
        <v>2157</v>
      </c>
      <c r="AF695" s="60" t="s">
        <v>2158</v>
      </c>
      <c r="AG695" s="60"/>
      <c r="AH695" s="28"/>
      <c r="AI695" s="28"/>
      <c r="AJ695" s="28"/>
      <c r="AK695" s="28"/>
      <c r="AL695" s="28"/>
      <c r="AM695" s="28"/>
      <c r="AN695" s="28"/>
      <c r="AO695" s="60" t="s">
        <v>840</v>
      </c>
      <c r="AP695" s="28"/>
      <c r="AQ695" s="60" t="s">
        <v>2159</v>
      </c>
      <c r="AR695" s="34" t="n">
        <v>43419</v>
      </c>
      <c r="AS695" s="28" t="n">
        <v>19</v>
      </c>
      <c r="AT695" s="28" t="n">
        <v>1</v>
      </c>
      <c r="AU695" s="28" t="n">
        <v>0</v>
      </c>
      <c r="AV695" s="61"/>
      <c r="AW695" s="28" t="s">
        <v>95</v>
      </c>
      <c r="AX695" s="28" t="s">
        <v>96</v>
      </c>
      <c r="AY695" s="28" t="n">
        <f aca="false">45-2.5-20</f>
        <v>22.5</v>
      </c>
      <c r="AZ695" s="28" t="n">
        <v>45</v>
      </c>
      <c r="BA695" s="28" t="n">
        <v>2.08</v>
      </c>
      <c r="BB695" s="33" t="n">
        <f aca="false">BA695*45/AT695</f>
        <v>93.6</v>
      </c>
      <c r="BC695" s="28" t="n">
        <v>105</v>
      </c>
      <c r="BD695" s="34" t="n">
        <v>43425</v>
      </c>
      <c r="BE695" s="28" t="n">
        <v>8</v>
      </c>
      <c r="BF695" s="28" t="n">
        <v>20</v>
      </c>
      <c r="BG695" s="35" t="n">
        <v>47391057.1536395</v>
      </c>
      <c r="BH695" s="28" t="s">
        <v>2160</v>
      </c>
      <c r="BI695" s="28" t="s">
        <v>149</v>
      </c>
      <c r="BJ695" s="28" t="s">
        <v>161</v>
      </c>
      <c r="BK695" s="34" t="n">
        <v>43440</v>
      </c>
      <c r="BL695" s="28" t="n">
        <v>3</v>
      </c>
      <c r="BM695" s="28" t="n">
        <v>18</v>
      </c>
      <c r="BN695" s="28" t="n">
        <v>10</v>
      </c>
      <c r="BO695" s="28" t="n">
        <v>15</v>
      </c>
      <c r="BP695" s="28" t="s">
        <v>100</v>
      </c>
      <c r="BQ695" s="28" t="s">
        <v>192</v>
      </c>
      <c r="BR695" s="28" t="s">
        <v>240</v>
      </c>
      <c r="BS695" s="28" t="s">
        <v>208</v>
      </c>
      <c r="BT695" s="28" t="str">
        <f aca="false">CONCATENATE(BH695,"_",BQ695)</f>
        <v>2-9_6-6</v>
      </c>
      <c r="BU695" s="35" t="n">
        <v>77488490285.68</v>
      </c>
      <c r="BV695" s="27" t="s">
        <v>104</v>
      </c>
      <c r="BW695" s="35" t="n">
        <v>116232735428.52</v>
      </c>
      <c r="BX695" s="28"/>
    </row>
    <row r="696" customFormat="false" ht="13.8" hidden="false" customHeight="false" outlineLevel="0" collapsed="false">
      <c r="A696" s="59" t="s">
        <v>2161</v>
      </c>
      <c r="B696" s="28"/>
      <c r="C696" s="27" t="n">
        <v>1</v>
      </c>
      <c r="D696" s="28" t="s">
        <v>2162</v>
      </c>
      <c r="E696" s="28" t="str">
        <f aca="false">CONCATENATE("Rt",REPT("0",3-(LEN(D696)-FIND("R",D696))),RIGHT(D696,LEN(D696)-FIND("R",D696)))</f>
        <v>Rt040</v>
      </c>
      <c r="F696" s="28" t="s">
        <v>2118</v>
      </c>
      <c r="G696" s="27" t="s">
        <v>78</v>
      </c>
      <c r="H696" s="28" t="s">
        <v>78</v>
      </c>
      <c r="I696" s="28" t="s">
        <v>78</v>
      </c>
      <c r="J696" s="27" t="s">
        <v>78</v>
      </c>
      <c r="K696" s="28"/>
      <c r="L696" s="27" t="s">
        <v>79</v>
      </c>
      <c r="M696" s="27" t="s">
        <v>80</v>
      </c>
      <c r="N696" s="28"/>
      <c r="O696" s="60" t="s">
        <v>2163</v>
      </c>
      <c r="P696" s="28" t="s">
        <v>2164</v>
      </c>
      <c r="Q696" s="28"/>
      <c r="R696" s="31"/>
      <c r="S696" s="31"/>
      <c r="T696" s="31"/>
      <c r="U696" s="28"/>
      <c r="V696" s="28"/>
      <c r="W696" s="60" t="s">
        <v>386</v>
      </c>
      <c r="X696" s="28" t="s">
        <v>2165</v>
      </c>
      <c r="Y696" s="28"/>
      <c r="Z696" s="28"/>
      <c r="AA696" s="28"/>
      <c r="AB696" s="28"/>
      <c r="AC696" s="28"/>
      <c r="AD696" s="28"/>
      <c r="AE696" s="28" t="s">
        <v>2166</v>
      </c>
      <c r="AF696" s="60" t="s">
        <v>2167</v>
      </c>
      <c r="AG696" s="60" t="s">
        <v>2168</v>
      </c>
      <c r="AH696" s="28"/>
      <c r="AI696" s="28"/>
      <c r="AJ696" s="28"/>
      <c r="AK696" s="28"/>
      <c r="AL696" s="28"/>
      <c r="AM696" s="28"/>
      <c r="AN696" s="28"/>
      <c r="AO696" s="60" t="s">
        <v>840</v>
      </c>
      <c r="AP696" s="28"/>
      <c r="AQ696" s="60" t="s">
        <v>2169</v>
      </c>
      <c r="AR696" s="34" t="n">
        <v>43385</v>
      </c>
      <c r="AS696" s="28" t="n">
        <v>13</v>
      </c>
      <c r="AT696" s="28" t="n">
        <v>7</v>
      </c>
      <c r="AU696" s="28" t="n">
        <v>0</v>
      </c>
      <c r="AV696" s="61"/>
      <c r="AW696" s="28" t="s">
        <v>95</v>
      </c>
      <c r="AX696" s="28" t="s">
        <v>96</v>
      </c>
      <c r="AY696" s="28" t="n">
        <f aca="false">45-2.5-20</f>
        <v>22.5</v>
      </c>
      <c r="AZ696" s="28" t="n">
        <v>45</v>
      </c>
      <c r="BA696" s="28" t="n">
        <v>0.23</v>
      </c>
      <c r="BB696" s="33" t="n">
        <f aca="false">BA696*45/AT696</f>
        <v>1.47857142857143</v>
      </c>
      <c r="BC696" s="28" t="n">
        <v>114</v>
      </c>
      <c r="BD696" s="34" t="n">
        <v>43426</v>
      </c>
      <c r="BE696" s="28" t="n">
        <v>9</v>
      </c>
      <c r="BF696" s="28" t="n">
        <v>20</v>
      </c>
      <c r="BG696" s="35" t="n">
        <v>15032425.6283873</v>
      </c>
      <c r="BH696" s="56" t="s">
        <v>2170</v>
      </c>
      <c r="BI696" s="56" t="s">
        <v>134</v>
      </c>
      <c r="BJ696" s="56" t="s">
        <v>168</v>
      </c>
      <c r="BK696" s="34" t="n">
        <v>43443</v>
      </c>
      <c r="BL696" s="28" t="n">
        <v>4</v>
      </c>
      <c r="BM696" s="28" t="n">
        <v>18</v>
      </c>
      <c r="BN696" s="28" t="n">
        <v>10</v>
      </c>
      <c r="BO696" s="28" t="n">
        <v>15</v>
      </c>
      <c r="BP696" s="28" t="s">
        <v>100</v>
      </c>
      <c r="BQ696" s="28" t="s">
        <v>117</v>
      </c>
      <c r="BR696" s="28" t="s">
        <v>340</v>
      </c>
      <c r="BS696" s="28" t="s">
        <v>280</v>
      </c>
      <c r="BT696" s="28" t="str">
        <f aca="false">CONCATENATE(BH696,"_",BQ696)</f>
        <v>13-4_7-7</v>
      </c>
      <c r="BU696" s="35" t="n">
        <v>11609856932.8685</v>
      </c>
      <c r="BV696" s="27" t="s">
        <v>104</v>
      </c>
      <c r="BW696" s="35" t="n">
        <v>17414785399.3028</v>
      </c>
      <c r="BX696" s="28"/>
    </row>
    <row r="697" customFormat="false" ht="13.8" hidden="false" customHeight="false" outlineLevel="0" collapsed="false">
      <c r="A697" s="59" t="s">
        <v>2171</v>
      </c>
      <c r="B697" s="28"/>
      <c r="C697" s="27" t="n">
        <v>1</v>
      </c>
      <c r="D697" s="28" t="s">
        <v>2172</v>
      </c>
      <c r="E697" s="28" t="str">
        <f aca="false">CONCATENATE("Rt",REPT("0",3-(LEN(D697)-FIND("R",D697))),RIGHT(D697,LEN(D697)-FIND("R",D697)))</f>
        <v>Rt042</v>
      </c>
      <c r="F697" s="28" t="s">
        <v>2118</v>
      </c>
      <c r="G697" s="27" t="s">
        <v>78</v>
      </c>
      <c r="H697" s="28" t="s">
        <v>78</v>
      </c>
      <c r="I697" s="28" t="s">
        <v>78</v>
      </c>
      <c r="J697" s="27" t="s">
        <v>78</v>
      </c>
      <c r="K697" s="28"/>
      <c r="L697" s="27" t="s">
        <v>79</v>
      </c>
      <c r="M697" s="27" t="s">
        <v>80</v>
      </c>
      <c r="N697" s="28"/>
      <c r="O697" s="60" t="s">
        <v>2128</v>
      </c>
      <c r="P697" s="28" t="s">
        <v>2143</v>
      </c>
      <c r="Q697" s="28"/>
      <c r="R697" s="31"/>
      <c r="S697" s="31"/>
      <c r="T697" s="31"/>
      <c r="U697" s="28"/>
      <c r="V697" s="28"/>
      <c r="W697" s="60" t="s">
        <v>2130</v>
      </c>
      <c r="X697" s="28" t="s">
        <v>2131</v>
      </c>
      <c r="Y697" s="28"/>
      <c r="Z697" s="28"/>
      <c r="AA697" s="28"/>
      <c r="AB697" s="28"/>
      <c r="AC697" s="28"/>
      <c r="AD697" s="28"/>
      <c r="AE697" s="28" t="s">
        <v>2132</v>
      </c>
      <c r="AF697" s="60" t="s">
        <v>2173</v>
      </c>
      <c r="AG697" s="60"/>
      <c r="AH697" s="28"/>
      <c r="AI697" s="28"/>
      <c r="AJ697" s="28"/>
      <c r="AK697" s="28"/>
      <c r="AL697" s="28"/>
      <c r="AM697" s="28"/>
      <c r="AN697" s="28"/>
      <c r="AO697" s="60" t="s">
        <v>840</v>
      </c>
      <c r="AP697" s="28"/>
      <c r="AQ697" s="60" t="s">
        <v>2174</v>
      </c>
      <c r="AR697" s="34" t="n">
        <v>43389</v>
      </c>
      <c r="AS697" s="28" t="n">
        <v>14</v>
      </c>
      <c r="AT697" s="28" t="n">
        <v>3</v>
      </c>
      <c r="AU697" s="28" t="n">
        <v>0</v>
      </c>
      <c r="AV697" s="61"/>
      <c r="AW697" s="28" t="s">
        <v>95</v>
      </c>
      <c r="AX697" s="28" t="s">
        <v>96</v>
      </c>
      <c r="AY697" s="28" t="n">
        <f aca="false">45-2.5-20</f>
        <v>22.5</v>
      </c>
      <c r="AZ697" s="28" t="n">
        <v>45</v>
      </c>
      <c r="BA697" s="28" t="n">
        <v>0.151</v>
      </c>
      <c r="BB697" s="33" t="n">
        <f aca="false">BA697*45/AT697</f>
        <v>2.265</v>
      </c>
      <c r="BC697" s="28" t="n">
        <v>130</v>
      </c>
      <c r="BD697" s="34" t="n">
        <v>43426</v>
      </c>
      <c r="BE697" s="28" t="n">
        <v>9</v>
      </c>
      <c r="BF697" s="28" t="n">
        <v>20</v>
      </c>
      <c r="BG697" s="35" t="n">
        <v>9673149.63756731</v>
      </c>
      <c r="BH697" s="28" t="s">
        <v>2175</v>
      </c>
      <c r="BI697" s="28" t="s">
        <v>175</v>
      </c>
      <c r="BJ697" s="28" t="s">
        <v>168</v>
      </c>
      <c r="BK697" s="34" t="n">
        <v>43444</v>
      </c>
      <c r="BL697" s="28" t="n">
        <v>5</v>
      </c>
      <c r="BM697" s="28" t="n">
        <v>18</v>
      </c>
      <c r="BN697" s="28" t="n">
        <v>16</v>
      </c>
      <c r="BO697" s="28" t="n">
        <v>15</v>
      </c>
      <c r="BP697" s="28" t="s">
        <v>100</v>
      </c>
      <c r="BQ697" s="28" t="s">
        <v>150</v>
      </c>
      <c r="BR697" s="28" t="s">
        <v>151</v>
      </c>
      <c r="BS697" s="28" t="s">
        <v>152</v>
      </c>
      <c r="BT697" s="28" t="str">
        <f aca="false">CONCATENATE(BH697,"_",BQ697)</f>
        <v>14-4_1-1</v>
      </c>
      <c r="BU697" s="35" t="n">
        <v>196640750248.39</v>
      </c>
      <c r="BV697" s="27" t="s">
        <v>104</v>
      </c>
      <c r="BW697" s="35" t="n">
        <v>294961125372.586</v>
      </c>
      <c r="BX697" s="28"/>
    </row>
    <row r="698" customFormat="false" ht="13.8" hidden="false" customHeight="false" outlineLevel="0" collapsed="false">
      <c r="A698" s="59" t="s">
        <v>2176</v>
      </c>
      <c r="B698" s="28"/>
      <c r="C698" s="27" t="n">
        <v>1</v>
      </c>
      <c r="D698" s="28" t="s">
        <v>2177</v>
      </c>
      <c r="E698" s="28" t="str">
        <f aca="false">CONCATENATE("Rt",REPT("0",3-(LEN(D698)-FIND("R",D698))),RIGHT(D698,LEN(D698)-FIND("R",D698)))</f>
        <v>Rt037</v>
      </c>
      <c r="F698" s="28" t="s">
        <v>2118</v>
      </c>
      <c r="G698" s="27" t="s">
        <v>78</v>
      </c>
      <c r="H698" s="28" t="s">
        <v>78</v>
      </c>
      <c r="I698" s="28" t="s">
        <v>78</v>
      </c>
      <c r="J698" s="27" t="s">
        <v>78</v>
      </c>
      <c r="K698" s="28"/>
      <c r="L698" s="27" t="s">
        <v>79</v>
      </c>
      <c r="M698" s="27" t="s">
        <v>80</v>
      </c>
      <c r="N698" s="28"/>
      <c r="O698" s="60" t="s">
        <v>2128</v>
      </c>
      <c r="P698" s="28" t="s">
        <v>2129</v>
      </c>
      <c r="Q698" s="28" t="s">
        <v>2137</v>
      </c>
      <c r="R698" s="31"/>
      <c r="S698" s="31"/>
      <c r="T698" s="31"/>
      <c r="U698" s="28"/>
      <c r="V698" s="28"/>
      <c r="W698" s="60" t="s">
        <v>2130</v>
      </c>
      <c r="X698" s="28" t="s">
        <v>2131</v>
      </c>
      <c r="Y698" s="28"/>
      <c r="Z698" s="28"/>
      <c r="AA698" s="28"/>
      <c r="AB698" s="28"/>
      <c r="AC698" s="28"/>
      <c r="AD698" s="28"/>
      <c r="AE698" s="28" t="s">
        <v>2132</v>
      </c>
      <c r="AF698" s="60" t="s">
        <v>2178</v>
      </c>
      <c r="AG698" s="60"/>
      <c r="AH698" s="28"/>
      <c r="AI698" s="28"/>
      <c r="AJ698" s="28"/>
      <c r="AK698" s="28"/>
      <c r="AL698" s="28"/>
      <c r="AM698" s="28"/>
      <c r="AN698" s="28"/>
      <c r="AO698" s="60" t="s">
        <v>840</v>
      </c>
      <c r="AP698" s="28"/>
      <c r="AQ698" s="60" t="s">
        <v>2179</v>
      </c>
      <c r="AR698" s="34" t="n">
        <v>43384</v>
      </c>
      <c r="AS698" s="28" t="n">
        <v>12</v>
      </c>
      <c r="AT698" s="28" t="n">
        <v>18</v>
      </c>
      <c r="AU698" s="28" t="n">
        <v>0</v>
      </c>
      <c r="AV698" s="61"/>
      <c r="AW698" s="28" t="s">
        <v>95</v>
      </c>
      <c r="AX698" s="28" t="s">
        <v>96</v>
      </c>
      <c r="AY698" s="28" t="n">
        <f aca="false">45-2.5-20</f>
        <v>22.5</v>
      </c>
      <c r="AZ698" s="28" t="n">
        <v>45</v>
      </c>
      <c r="BA698" s="28" t="n">
        <v>0.276</v>
      </c>
      <c r="BB698" s="28" t="n">
        <f aca="false">BA698*45/AT698</f>
        <v>0.69</v>
      </c>
      <c r="BC698" s="28" t="n">
        <v>153</v>
      </c>
      <c r="BD698" s="34" t="n">
        <v>43430</v>
      </c>
      <c r="BE698" s="28" t="n">
        <v>10</v>
      </c>
      <c r="BF698" s="28" t="n">
        <v>20</v>
      </c>
      <c r="BG698" s="35" t="n">
        <v>4350518.9922649</v>
      </c>
      <c r="BH698" s="28" t="s">
        <v>2180</v>
      </c>
      <c r="BI698" s="28" t="s">
        <v>169</v>
      </c>
      <c r="BJ698" s="28" t="s">
        <v>172</v>
      </c>
      <c r="BK698" s="34" t="n">
        <v>43444</v>
      </c>
      <c r="BL698" s="28" t="n">
        <v>5</v>
      </c>
      <c r="BM698" s="28" t="n">
        <v>18</v>
      </c>
      <c r="BN698" s="28" t="n">
        <v>16</v>
      </c>
      <c r="BO698" s="28" t="n">
        <v>15</v>
      </c>
      <c r="BP698" s="28" t="s">
        <v>100</v>
      </c>
      <c r="BQ698" s="28" t="s">
        <v>150</v>
      </c>
      <c r="BR698" s="28" t="s">
        <v>151</v>
      </c>
      <c r="BS698" s="28" t="s">
        <v>152</v>
      </c>
      <c r="BT698" s="28" t="str">
        <f aca="false">CONCATENATE(BH698,"_",BQ698)</f>
        <v>1-5_1-1</v>
      </c>
      <c r="BU698" s="35" t="n">
        <v>146589403444.287</v>
      </c>
      <c r="BV698" s="27" t="s">
        <v>104</v>
      </c>
      <c r="BW698" s="35" t="n">
        <v>219884105166.43</v>
      </c>
      <c r="BX698" s="28"/>
    </row>
    <row r="699" customFormat="false" ht="13.8" hidden="false" customHeight="false" outlineLevel="0" collapsed="false">
      <c r="A699" s="59" t="s">
        <v>2181</v>
      </c>
      <c r="B699" s="28"/>
      <c r="C699" s="27" t="n">
        <v>1</v>
      </c>
      <c r="D699" s="28" t="s">
        <v>2182</v>
      </c>
      <c r="E699" s="28" t="str">
        <f aca="false">CONCATENATE("Rt",REPT("0",3-(LEN(D699)-FIND("R",D699))),RIGHT(D699,LEN(D699)-FIND("R",D699)))</f>
        <v>Rt045</v>
      </c>
      <c r="F699" s="28" t="s">
        <v>2118</v>
      </c>
      <c r="G699" s="27" t="s">
        <v>78</v>
      </c>
      <c r="H699" s="28" t="s">
        <v>78</v>
      </c>
      <c r="I699" s="28" t="s">
        <v>78</v>
      </c>
      <c r="J699" s="27" t="s">
        <v>78</v>
      </c>
      <c r="K699" s="28"/>
      <c r="L699" s="27" t="s">
        <v>79</v>
      </c>
      <c r="M699" s="27" t="s">
        <v>80</v>
      </c>
      <c r="N699" s="28"/>
      <c r="O699" s="60" t="s">
        <v>2128</v>
      </c>
      <c r="P699" s="28" t="s">
        <v>2150</v>
      </c>
      <c r="Q699" s="28" t="s">
        <v>2137</v>
      </c>
      <c r="R699" s="31"/>
      <c r="S699" s="31"/>
      <c r="T699" s="31"/>
      <c r="U699" s="28"/>
      <c r="V699" s="28"/>
      <c r="W699" s="60" t="s">
        <v>2130</v>
      </c>
      <c r="X699" s="28" t="s">
        <v>2131</v>
      </c>
      <c r="Y699" s="28"/>
      <c r="Z699" s="28"/>
      <c r="AA699" s="28"/>
      <c r="AB699" s="28"/>
      <c r="AC699" s="28"/>
      <c r="AD699" s="28"/>
      <c r="AE699" s="28" t="s">
        <v>2132</v>
      </c>
      <c r="AF699" s="60" t="s">
        <v>2183</v>
      </c>
      <c r="AG699" s="60"/>
      <c r="AH699" s="28"/>
      <c r="AI699" s="28"/>
      <c r="AJ699" s="28"/>
      <c r="AK699" s="28"/>
      <c r="AL699" s="28"/>
      <c r="AM699" s="28"/>
      <c r="AN699" s="28"/>
      <c r="AO699" s="60" t="s">
        <v>840</v>
      </c>
      <c r="AP699" s="28"/>
      <c r="AQ699" s="60" t="s">
        <v>2139</v>
      </c>
      <c r="AR699" s="34" t="n">
        <v>43403</v>
      </c>
      <c r="AS699" s="28" t="n">
        <v>16</v>
      </c>
      <c r="AT699" s="28" t="n">
        <v>2</v>
      </c>
      <c r="AU699" s="28" t="n">
        <v>0</v>
      </c>
      <c r="AV699" s="61"/>
      <c r="AW699" s="28" t="s">
        <v>95</v>
      </c>
      <c r="AX699" s="28" t="s">
        <v>96</v>
      </c>
      <c r="AY699" s="28" t="n">
        <f aca="false">45-2.5-20</f>
        <v>22.5</v>
      </c>
      <c r="AZ699" s="28" t="n">
        <v>45</v>
      </c>
      <c r="BA699" s="28" t="s">
        <v>2184</v>
      </c>
      <c r="BB699" s="33" t="e">
        <f aca="false">BA699*45/AT699</f>
        <v>#VALUE!</v>
      </c>
      <c r="BC699" s="28" t="n">
        <v>167</v>
      </c>
      <c r="BD699" s="34" t="n">
        <v>43430</v>
      </c>
      <c r="BE699" s="28" t="n">
        <v>10</v>
      </c>
      <c r="BF699" s="28" t="n">
        <v>20</v>
      </c>
      <c r="BG699" s="35" t="n">
        <v>221129.037873181</v>
      </c>
      <c r="BH699" s="28" t="s">
        <v>2185</v>
      </c>
      <c r="BI699" s="28" t="s">
        <v>149</v>
      </c>
      <c r="BJ699" s="28" t="s">
        <v>172</v>
      </c>
      <c r="BK699" s="34" t="n">
        <v>43444</v>
      </c>
      <c r="BL699" s="28" t="n">
        <v>5</v>
      </c>
      <c r="BM699" s="28" t="n">
        <v>18</v>
      </c>
      <c r="BN699" s="28" t="n">
        <v>20</v>
      </c>
      <c r="BO699" s="28" t="n">
        <v>15</v>
      </c>
      <c r="BP699" s="28" t="s">
        <v>100</v>
      </c>
      <c r="BQ699" s="28" t="s">
        <v>150</v>
      </c>
      <c r="BR699" s="28" t="s">
        <v>151</v>
      </c>
      <c r="BS699" s="28" t="s">
        <v>152</v>
      </c>
      <c r="BT699" s="28" t="str">
        <f aca="false">CONCATENATE(BH699,"_",BQ699)</f>
        <v>2-5_1-1</v>
      </c>
      <c r="BU699" s="35" t="n">
        <v>224362501444.734</v>
      </c>
      <c r="BV699" s="27" t="s">
        <v>104</v>
      </c>
      <c r="BW699" s="35" t="n">
        <v>336543752167.101</v>
      </c>
      <c r="BX699" s="28"/>
    </row>
    <row r="700" customFormat="false" ht="13.8" hidden="false" customHeight="false" outlineLevel="0" collapsed="false">
      <c r="A700" s="59" t="s">
        <v>2186</v>
      </c>
      <c r="B700" s="28"/>
      <c r="C700" s="27" t="n">
        <v>1</v>
      </c>
      <c r="D700" s="28" t="s">
        <v>2187</v>
      </c>
      <c r="E700" s="28" t="str">
        <f aca="false">CONCATENATE("Rt",REPT("0",3-(LEN(D700)-FIND("R",D700))),RIGHT(D700,LEN(D700)-FIND("R",D700)))</f>
        <v>Rt046</v>
      </c>
      <c r="F700" s="28" t="s">
        <v>2118</v>
      </c>
      <c r="G700" s="27" t="s">
        <v>78</v>
      </c>
      <c r="H700" s="28" t="s">
        <v>78</v>
      </c>
      <c r="I700" s="28" t="s">
        <v>78</v>
      </c>
      <c r="J700" s="27" t="s">
        <v>78</v>
      </c>
      <c r="K700" s="28"/>
      <c r="L700" s="27" t="s">
        <v>79</v>
      </c>
      <c r="M700" s="27" t="s">
        <v>80</v>
      </c>
      <c r="N700" s="28"/>
      <c r="O700" s="60" t="s">
        <v>2119</v>
      </c>
      <c r="P700" s="28" t="s">
        <v>2188</v>
      </c>
      <c r="Q700" s="28" t="s">
        <v>2189</v>
      </c>
      <c r="R700" s="31"/>
      <c r="S700" s="31"/>
      <c r="T700" s="31"/>
      <c r="U700" s="28"/>
      <c r="V700" s="28"/>
      <c r="W700" s="60" t="s">
        <v>2119</v>
      </c>
      <c r="X700" s="28" t="s">
        <v>2190</v>
      </c>
      <c r="Y700" s="28"/>
      <c r="Z700" s="28"/>
      <c r="AA700" s="28"/>
      <c r="AB700" s="28"/>
      <c r="AC700" s="28"/>
      <c r="AD700" s="28"/>
      <c r="AE700" s="28" t="s">
        <v>2191</v>
      </c>
      <c r="AF700" s="60" t="s">
        <v>2192</v>
      </c>
      <c r="AG700" s="60"/>
      <c r="AH700" s="28"/>
      <c r="AI700" s="28"/>
      <c r="AJ700" s="28"/>
      <c r="AK700" s="28"/>
      <c r="AL700" s="28"/>
      <c r="AM700" s="28"/>
      <c r="AN700" s="28"/>
      <c r="AO700" s="60" t="s">
        <v>840</v>
      </c>
      <c r="AP700" s="28"/>
      <c r="AQ700" s="60" t="s">
        <v>2193</v>
      </c>
      <c r="AR700" s="34" t="n">
        <v>43403</v>
      </c>
      <c r="AS700" s="28" t="n">
        <v>16</v>
      </c>
      <c r="AT700" s="28" t="n">
        <v>1</v>
      </c>
      <c r="AU700" s="28" t="n">
        <v>0</v>
      </c>
      <c r="AV700" s="61"/>
      <c r="AW700" s="28" t="s">
        <v>95</v>
      </c>
      <c r="AX700" s="28" t="s">
        <v>96</v>
      </c>
      <c r="AY700" s="28" t="n">
        <f aca="false">45-2.5-20</f>
        <v>22.5</v>
      </c>
      <c r="AZ700" s="28" t="n">
        <v>45</v>
      </c>
      <c r="BA700" s="28" t="n">
        <v>0.098</v>
      </c>
      <c r="BB700" s="33" t="n">
        <f aca="false">BA700*45/AT700</f>
        <v>4.41</v>
      </c>
      <c r="BC700" s="28" t="n">
        <v>168</v>
      </c>
      <c r="BD700" s="34" t="n">
        <v>43430</v>
      </c>
      <c r="BE700" s="28" t="n">
        <v>10</v>
      </c>
      <c r="BF700" s="28" t="n">
        <v>20</v>
      </c>
      <c r="BG700" s="35" t="n">
        <v>426839.047747114</v>
      </c>
      <c r="BH700" s="28" t="s">
        <v>206</v>
      </c>
      <c r="BI700" s="28" t="s">
        <v>178</v>
      </c>
      <c r="BJ700" s="28" t="s">
        <v>162</v>
      </c>
      <c r="BK700" s="34" t="n">
        <v>43444</v>
      </c>
      <c r="BL700" s="28" t="n">
        <v>5</v>
      </c>
      <c r="BM700" s="28" t="n">
        <v>18</v>
      </c>
      <c r="BN700" s="28" t="n">
        <v>20</v>
      </c>
      <c r="BO700" s="28" t="n">
        <v>15</v>
      </c>
      <c r="BP700" s="28" t="s">
        <v>100</v>
      </c>
      <c r="BQ700" s="28" t="s">
        <v>150</v>
      </c>
      <c r="BR700" s="28" t="s">
        <v>151</v>
      </c>
      <c r="BS700" s="28" t="s">
        <v>152</v>
      </c>
      <c r="BT700" s="28" t="str">
        <f aca="false">CONCATENATE(BH700,"_",BQ700)</f>
        <v>3-6_1-1</v>
      </c>
      <c r="BU700" s="35" t="n">
        <v>519324351957.006</v>
      </c>
      <c r="BV700" s="27" t="s">
        <v>104</v>
      </c>
      <c r="BW700" s="35" t="n">
        <v>778986527935.508</v>
      </c>
      <c r="BX700" s="28"/>
    </row>
    <row r="701" customFormat="false" ht="13.8" hidden="false" customHeight="false" outlineLevel="0" collapsed="false">
      <c r="A701" s="59" t="s">
        <v>2194</v>
      </c>
      <c r="B701" s="28"/>
      <c r="C701" s="27" t="n">
        <v>1</v>
      </c>
      <c r="D701" s="28" t="s">
        <v>2195</v>
      </c>
      <c r="E701" s="28" t="str">
        <f aca="false">CONCATENATE("Rt",REPT("0",3-(LEN(D701)-FIND("R",D701))),RIGHT(D701,LEN(D701)-FIND("R",D701)))</f>
        <v>Rt051</v>
      </c>
      <c r="F701" s="28" t="s">
        <v>2118</v>
      </c>
      <c r="G701" s="27" t="s">
        <v>78</v>
      </c>
      <c r="H701" s="28" t="s">
        <v>78</v>
      </c>
      <c r="I701" s="28" t="s">
        <v>78</v>
      </c>
      <c r="J701" s="27" t="s">
        <v>78</v>
      </c>
      <c r="K701" s="28"/>
      <c r="L701" s="27" t="s">
        <v>79</v>
      </c>
      <c r="M701" s="27" t="s">
        <v>80</v>
      </c>
      <c r="N701" s="28"/>
      <c r="O701" s="60" t="s">
        <v>2128</v>
      </c>
      <c r="P701" s="28" t="s">
        <v>2143</v>
      </c>
      <c r="Q701" s="28"/>
      <c r="R701" s="31"/>
      <c r="S701" s="31"/>
      <c r="T701" s="31"/>
      <c r="U701" s="28"/>
      <c r="V701" s="28"/>
      <c r="W701" s="60" t="s">
        <v>2130</v>
      </c>
      <c r="X701" s="28" t="s">
        <v>2131</v>
      </c>
      <c r="Y701" s="28"/>
      <c r="Z701" s="28"/>
      <c r="AA701" s="28"/>
      <c r="AB701" s="28"/>
      <c r="AC701" s="28"/>
      <c r="AD701" s="28"/>
      <c r="AE701" s="28" t="s">
        <v>2132</v>
      </c>
      <c r="AF701" s="60" t="s">
        <v>2196</v>
      </c>
      <c r="AG701" s="60"/>
      <c r="AH701" s="28"/>
      <c r="AI701" s="28"/>
      <c r="AJ701" s="28"/>
      <c r="AK701" s="28"/>
      <c r="AL701" s="28"/>
      <c r="AM701" s="28"/>
      <c r="AN701" s="28"/>
      <c r="AO701" s="60" t="s">
        <v>840</v>
      </c>
      <c r="AP701" s="28"/>
      <c r="AQ701" s="60" t="s">
        <v>2197</v>
      </c>
      <c r="AR701" s="34" t="n">
        <v>43417</v>
      </c>
      <c r="AS701" s="28" t="n">
        <v>17</v>
      </c>
      <c r="AT701" s="28" t="n">
        <v>1</v>
      </c>
      <c r="AU701" s="28" t="n">
        <v>0</v>
      </c>
      <c r="AV701" s="61"/>
      <c r="AW701" s="28" t="s">
        <v>95</v>
      </c>
      <c r="AX701" s="28" t="s">
        <v>96</v>
      </c>
      <c r="AY701" s="28" t="n">
        <f aca="false">45-2.5-20</f>
        <v>22.5</v>
      </c>
      <c r="AZ701" s="28" t="n">
        <v>45</v>
      </c>
      <c r="BA701" s="28" t="n">
        <v>0.085</v>
      </c>
      <c r="BB701" s="33" t="n">
        <f aca="false">BA701*45/AT701</f>
        <v>3.825</v>
      </c>
      <c r="BC701" s="28" t="n">
        <v>178</v>
      </c>
      <c r="BD701" s="34" t="n">
        <v>43430</v>
      </c>
      <c r="BE701" s="28" t="n">
        <v>10</v>
      </c>
      <c r="BF701" s="28" t="n">
        <v>20</v>
      </c>
      <c r="BG701" s="35" t="n">
        <v>40200.0105123869</v>
      </c>
      <c r="BH701" s="28" t="s">
        <v>2198</v>
      </c>
      <c r="BI701" s="28" t="s">
        <v>99</v>
      </c>
      <c r="BJ701" s="28" t="s">
        <v>169</v>
      </c>
      <c r="BK701" s="34" t="n">
        <v>43444</v>
      </c>
      <c r="BL701" s="28" t="n">
        <v>5</v>
      </c>
      <c r="BM701" s="28" t="n">
        <v>18</v>
      </c>
      <c r="BN701" s="28" t="n">
        <v>20</v>
      </c>
      <c r="BO701" s="28" t="n">
        <v>15</v>
      </c>
      <c r="BP701" s="28" t="s">
        <v>100</v>
      </c>
      <c r="BQ701" s="28" t="s">
        <v>150</v>
      </c>
      <c r="BR701" s="28" t="s">
        <v>151</v>
      </c>
      <c r="BS701" s="28" t="s">
        <v>152</v>
      </c>
      <c r="BT701" s="28" t="str">
        <f aca="false">CONCATENATE(BH701,"_",BQ701)</f>
        <v>15-1_1-1</v>
      </c>
      <c r="BU701" s="35" t="n">
        <v>101692697666.052</v>
      </c>
      <c r="BV701" s="27" t="s">
        <v>104</v>
      </c>
      <c r="BW701" s="35" t="n">
        <v>152539046499.078</v>
      </c>
      <c r="BX701" s="28"/>
    </row>
    <row r="702" customFormat="false" ht="13.8" hidden="false" customHeight="false" outlineLevel="0" collapsed="false">
      <c r="A702" s="59" t="s">
        <v>2199</v>
      </c>
      <c r="B702" s="28" t="s">
        <v>241</v>
      </c>
      <c r="C702" s="27" t="n">
        <v>2</v>
      </c>
      <c r="D702" s="28" t="s">
        <v>2200</v>
      </c>
      <c r="E702" s="28" t="str">
        <f aca="false">CONCATENATE("Rt",REPT("0",3-(LEN(D702)-FIND("R",D702))),RIGHT(D702,LEN(D702)-FIND("R",D702)))</f>
        <v>Rt055</v>
      </c>
      <c r="F702" s="28" t="s">
        <v>2118</v>
      </c>
      <c r="G702" s="27" t="s">
        <v>78</v>
      </c>
      <c r="H702" s="28" t="s">
        <v>78</v>
      </c>
      <c r="I702" s="28" t="s">
        <v>78</v>
      </c>
      <c r="J702" s="27" t="s">
        <v>78</v>
      </c>
      <c r="K702" s="28"/>
      <c r="L702" s="27" t="s">
        <v>79</v>
      </c>
      <c r="M702" s="27" t="s">
        <v>80</v>
      </c>
      <c r="N702" s="28"/>
      <c r="O702" s="60" t="s">
        <v>2163</v>
      </c>
      <c r="P702" s="28" t="s">
        <v>2164</v>
      </c>
      <c r="Q702" s="28"/>
      <c r="R702" s="31"/>
      <c r="S702" s="31"/>
      <c r="T702" s="31"/>
      <c r="U702" s="28"/>
      <c r="V702" s="28"/>
      <c r="W702" s="60" t="s">
        <v>386</v>
      </c>
      <c r="X702" s="28" t="s">
        <v>2165</v>
      </c>
      <c r="Y702" s="28"/>
      <c r="Z702" s="28"/>
      <c r="AA702" s="28"/>
      <c r="AB702" s="28"/>
      <c r="AC702" s="28"/>
      <c r="AD702" s="28"/>
      <c r="AE702" s="28" t="s">
        <v>2166</v>
      </c>
      <c r="AF702" s="60" t="s">
        <v>2201</v>
      </c>
      <c r="AG702" s="60" t="s">
        <v>2202</v>
      </c>
      <c r="AH702" s="28"/>
      <c r="AI702" s="28"/>
      <c r="AJ702" s="28"/>
      <c r="AK702" s="28"/>
      <c r="AL702" s="28"/>
      <c r="AM702" s="28"/>
      <c r="AN702" s="28"/>
      <c r="AO702" s="60" t="s">
        <v>2203</v>
      </c>
      <c r="AP702" s="28"/>
      <c r="AQ702" s="60" t="s">
        <v>2204</v>
      </c>
      <c r="AR702" s="34" t="n">
        <v>43418</v>
      </c>
      <c r="AS702" s="28" t="n">
        <v>18</v>
      </c>
      <c r="AT702" s="28" t="n">
        <v>31</v>
      </c>
      <c r="AU702" s="28" t="n">
        <v>0</v>
      </c>
      <c r="AV702" s="61"/>
      <c r="AW702" s="28" t="s">
        <v>95</v>
      </c>
      <c r="AX702" s="28" t="s">
        <v>96</v>
      </c>
      <c r="AY702" s="28" t="n">
        <f aca="false">45-2.5-20</f>
        <v>22.5</v>
      </c>
      <c r="AZ702" s="28" t="n">
        <v>45</v>
      </c>
      <c r="BA702" s="28" t="n">
        <v>1.63</v>
      </c>
      <c r="BB702" s="33" t="n">
        <f aca="false">BA702*45/AT702</f>
        <v>2.36612903225806</v>
      </c>
      <c r="BC702" s="28" t="n">
        <v>209</v>
      </c>
      <c r="BD702" s="34" t="n">
        <v>43432</v>
      </c>
      <c r="BE702" s="28" t="n">
        <v>11</v>
      </c>
      <c r="BF702" s="28" t="n">
        <v>20</v>
      </c>
      <c r="BG702" s="35" t="n">
        <v>10482829.1031399</v>
      </c>
      <c r="BH702" s="28" t="s">
        <v>2205</v>
      </c>
      <c r="BI702" s="28" t="s">
        <v>98</v>
      </c>
      <c r="BJ702" s="28" t="s">
        <v>142</v>
      </c>
      <c r="BK702" s="34" t="n">
        <v>43443</v>
      </c>
      <c r="BL702" s="28" t="n">
        <v>4</v>
      </c>
      <c r="BM702" s="28" t="n">
        <v>18</v>
      </c>
      <c r="BN702" s="28" t="n">
        <v>10</v>
      </c>
      <c r="BO702" s="28" t="n">
        <v>15</v>
      </c>
      <c r="BP702" s="28" t="s">
        <v>100</v>
      </c>
      <c r="BQ702" s="28" t="s">
        <v>135</v>
      </c>
      <c r="BR702" s="28" t="s">
        <v>136</v>
      </c>
      <c r="BS702" s="28" t="s">
        <v>123</v>
      </c>
      <c r="BT702" s="28" t="str">
        <f aca="false">CONCATENATE(BH702,"_",BQ702)</f>
        <v>12-10_9-9</v>
      </c>
      <c r="BU702" s="35" t="n">
        <v>1777489521.2686</v>
      </c>
      <c r="BV702" s="27" t="s">
        <v>104</v>
      </c>
      <c r="BW702" s="35" t="n">
        <v>2666234281.9029</v>
      </c>
      <c r="BX702" s="28"/>
    </row>
    <row r="703" customFormat="false" ht="13.8" hidden="false" customHeight="false" outlineLevel="0" collapsed="false">
      <c r="A703" s="59" t="s">
        <v>2206</v>
      </c>
      <c r="B703" s="28" t="s">
        <v>216</v>
      </c>
      <c r="C703" s="27" t="n">
        <v>2</v>
      </c>
      <c r="D703" s="28" t="s">
        <v>2207</v>
      </c>
      <c r="E703" s="28" t="str">
        <f aca="false">CONCATENATE("Rt",REPT("0",3-(LEN(D703)-FIND("R",D703))),RIGHT(D703,LEN(D703)-FIND("R",D703)))</f>
        <v>Rt056</v>
      </c>
      <c r="F703" s="28" t="s">
        <v>2118</v>
      </c>
      <c r="G703" s="27" t="s">
        <v>78</v>
      </c>
      <c r="H703" s="28" t="s">
        <v>78</v>
      </c>
      <c r="I703" s="28" t="s">
        <v>78</v>
      </c>
      <c r="J703" s="27" t="s">
        <v>78</v>
      </c>
      <c r="K703" s="28"/>
      <c r="L703" s="27" t="s">
        <v>79</v>
      </c>
      <c r="M703" s="27" t="s">
        <v>80</v>
      </c>
      <c r="N703" s="28"/>
      <c r="O703" s="60" t="s">
        <v>2163</v>
      </c>
      <c r="P703" s="28" t="s">
        <v>2164</v>
      </c>
      <c r="Q703" s="28"/>
      <c r="R703" s="31"/>
      <c r="S703" s="31"/>
      <c r="T703" s="31"/>
      <c r="U703" s="28"/>
      <c r="V703" s="28"/>
      <c r="W703" s="60" t="s">
        <v>386</v>
      </c>
      <c r="X703" s="28" t="s">
        <v>2165</v>
      </c>
      <c r="Y703" s="28"/>
      <c r="Z703" s="28"/>
      <c r="AA703" s="28"/>
      <c r="AB703" s="28"/>
      <c r="AC703" s="28"/>
      <c r="AD703" s="28"/>
      <c r="AE703" s="28" t="s">
        <v>2166</v>
      </c>
      <c r="AF703" s="60" t="s">
        <v>2201</v>
      </c>
      <c r="AG703" s="60" t="s">
        <v>2202</v>
      </c>
      <c r="AH703" s="28"/>
      <c r="AI703" s="28"/>
      <c r="AJ703" s="28"/>
      <c r="AK703" s="28"/>
      <c r="AL703" s="28"/>
      <c r="AM703" s="28"/>
      <c r="AN703" s="28"/>
      <c r="AO703" s="60" t="s">
        <v>840</v>
      </c>
      <c r="AP703" s="28"/>
      <c r="AQ703" s="60" t="s">
        <v>2208</v>
      </c>
      <c r="AR703" s="34" t="n">
        <v>43418</v>
      </c>
      <c r="AS703" s="28" t="n">
        <v>18</v>
      </c>
      <c r="AT703" s="28" t="n">
        <v>6</v>
      </c>
      <c r="AU703" s="28" t="n">
        <v>0</v>
      </c>
      <c r="AV703" s="61"/>
      <c r="AW703" s="28" t="s">
        <v>95</v>
      </c>
      <c r="AX703" s="28" t="s">
        <v>96</v>
      </c>
      <c r="AY703" s="28" t="n">
        <f aca="false">45-2.5-20</f>
        <v>22.5</v>
      </c>
      <c r="AZ703" s="28" t="n">
        <v>45</v>
      </c>
      <c r="BA703" s="28" t="n">
        <v>0.181</v>
      </c>
      <c r="BB703" s="33" t="n">
        <f aca="false">BA703*45/AT703</f>
        <v>1.3575</v>
      </c>
      <c r="BC703" s="28" t="n">
        <v>210</v>
      </c>
      <c r="BD703" s="34" t="n">
        <v>43432</v>
      </c>
      <c r="BE703" s="28" t="n">
        <v>11</v>
      </c>
      <c r="BF703" s="28" t="n">
        <v>20</v>
      </c>
      <c r="BG703" s="35" t="n">
        <v>103789.714676513</v>
      </c>
      <c r="BH703" s="28" t="s">
        <v>973</v>
      </c>
      <c r="BI703" s="28" t="s">
        <v>98</v>
      </c>
      <c r="BJ703" s="28" t="s">
        <v>98</v>
      </c>
      <c r="BK703" s="34" t="n">
        <v>43444</v>
      </c>
      <c r="BL703" s="28" t="n">
        <v>5</v>
      </c>
      <c r="BM703" s="28" t="n">
        <v>18</v>
      </c>
      <c r="BN703" s="28" t="n">
        <v>20</v>
      </c>
      <c r="BO703" s="28" t="n">
        <v>15</v>
      </c>
      <c r="BP703" s="28" t="s">
        <v>100</v>
      </c>
      <c r="BQ703" s="28" t="s">
        <v>150</v>
      </c>
      <c r="BR703" s="28" t="s">
        <v>151</v>
      </c>
      <c r="BS703" s="28" t="s">
        <v>152</v>
      </c>
      <c r="BT703" s="28" t="str">
        <f aca="false">CONCATENATE(BH703,"_",BQ703)</f>
        <v>12-12_1-1</v>
      </c>
      <c r="BU703" s="35" t="n">
        <v>239874765914.667</v>
      </c>
      <c r="BV703" s="27" t="s">
        <v>104</v>
      </c>
      <c r="BW703" s="35" t="n">
        <v>359812148872</v>
      </c>
      <c r="BX703" s="28"/>
    </row>
    <row r="704" customFormat="false" ht="13.8" hidden="false" customHeight="false" outlineLevel="0" collapsed="false">
      <c r="A704" s="59" t="s">
        <v>2209</v>
      </c>
      <c r="B704" s="28"/>
      <c r="C704" s="27" t="n">
        <v>1</v>
      </c>
      <c r="D704" s="28" t="s">
        <v>2210</v>
      </c>
      <c r="E704" s="28" t="str">
        <f aca="false">CONCATENATE("Rt",REPT("0",3-(LEN(D704)-FIND("R",D704))),RIGHT(D704,LEN(D704)-FIND("R",D704)))</f>
        <v>Rt065</v>
      </c>
      <c r="F704" s="28" t="s">
        <v>2118</v>
      </c>
      <c r="G704" s="27" t="s">
        <v>78</v>
      </c>
      <c r="H704" s="28" t="s">
        <v>78</v>
      </c>
      <c r="I704" s="28" t="s">
        <v>78</v>
      </c>
      <c r="J704" s="27" t="s">
        <v>78</v>
      </c>
      <c r="K704" s="28"/>
      <c r="L704" s="27" t="s">
        <v>79</v>
      </c>
      <c r="M704" s="27" t="s">
        <v>80</v>
      </c>
      <c r="N704" s="28"/>
      <c r="O704" s="60" t="s">
        <v>2128</v>
      </c>
      <c r="P704" s="28" t="s">
        <v>2211</v>
      </c>
      <c r="Q704" s="28" t="s">
        <v>2137</v>
      </c>
      <c r="R704" s="31"/>
      <c r="S704" s="31"/>
      <c r="T704" s="31"/>
      <c r="U704" s="28"/>
      <c r="V704" s="28"/>
      <c r="W704" s="60" t="s">
        <v>2130</v>
      </c>
      <c r="X704" s="28" t="s">
        <v>2131</v>
      </c>
      <c r="Y704" s="28"/>
      <c r="Z704" s="28"/>
      <c r="AA704" s="28"/>
      <c r="AB704" s="28"/>
      <c r="AC704" s="28"/>
      <c r="AD704" s="28"/>
      <c r="AE704" s="28" t="s">
        <v>2132</v>
      </c>
      <c r="AF704" s="60" t="s">
        <v>2212</v>
      </c>
      <c r="AG704" s="60"/>
      <c r="AH704" s="28"/>
      <c r="AI704" s="28"/>
      <c r="AJ704" s="28"/>
      <c r="AK704" s="28"/>
      <c r="AL704" s="28"/>
      <c r="AM704" s="28"/>
      <c r="AN704" s="28"/>
      <c r="AO704" s="60" t="s">
        <v>840</v>
      </c>
      <c r="AP704" s="28"/>
      <c r="AQ704" s="60" t="s">
        <v>2213</v>
      </c>
      <c r="AR704" s="34" t="n">
        <v>43420</v>
      </c>
      <c r="AS704" s="28" t="n">
        <v>20</v>
      </c>
      <c r="AT704" s="28" t="n">
        <v>1</v>
      </c>
      <c r="AU704" s="28" t="n">
        <v>0</v>
      </c>
      <c r="AV704" s="61"/>
      <c r="AW704" s="28" t="s">
        <v>95</v>
      </c>
      <c r="AX704" s="28" t="s">
        <v>96</v>
      </c>
      <c r="AY704" s="28" t="n">
        <f aca="false">45-2.5-20</f>
        <v>22.5</v>
      </c>
      <c r="AZ704" s="28" t="n">
        <v>45</v>
      </c>
      <c r="BA704" s="28" t="s">
        <v>303</v>
      </c>
      <c r="BB704" s="33" t="e">
        <f aca="false">BA704*45/AT704</f>
        <v>#VALUE!</v>
      </c>
      <c r="BC704" s="28" t="n">
        <v>219</v>
      </c>
      <c r="BD704" s="34" t="n">
        <v>43432</v>
      </c>
      <c r="BE704" s="28" t="n">
        <v>11</v>
      </c>
      <c r="BF704" s="28" t="n">
        <v>20</v>
      </c>
      <c r="BG704" s="35" t="n">
        <v>78495982.207205</v>
      </c>
      <c r="BH704" s="28" t="s">
        <v>2214</v>
      </c>
      <c r="BI704" s="28" t="s">
        <v>175</v>
      </c>
      <c r="BJ704" s="28" t="s">
        <v>99</v>
      </c>
      <c r="BK704" s="34" t="n">
        <v>43443</v>
      </c>
      <c r="BL704" s="28" t="n">
        <v>4</v>
      </c>
      <c r="BM704" s="28" t="n">
        <v>18</v>
      </c>
      <c r="BN704" s="28" t="n">
        <v>10</v>
      </c>
      <c r="BO704" s="28" t="n">
        <v>15</v>
      </c>
      <c r="BP704" s="28" t="s">
        <v>100</v>
      </c>
      <c r="BQ704" s="28" t="s">
        <v>135</v>
      </c>
      <c r="BR704" s="28" t="s">
        <v>136</v>
      </c>
      <c r="BS704" s="28" t="s">
        <v>123</v>
      </c>
      <c r="BT704" s="28" t="str">
        <f aca="false">CONCATENATE(BH704,"_",BQ704)</f>
        <v>14-15_9-9</v>
      </c>
      <c r="BU704" s="35" t="n">
        <v>65389674958.4096</v>
      </c>
      <c r="BV704" s="27" t="s">
        <v>104</v>
      </c>
      <c r="BW704" s="35" t="n">
        <v>98084512437.6144</v>
      </c>
      <c r="BX704" s="28"/>
    </row>
    <row r="705" customFormat="false" ht="13.8" hidden="false" customHeight="false" outlineLevel="0" collapsed="false">
      <c r="A705" s="59" t="s">
        <v>2215</v>
      </c>
      <c r="B705" s="28"/>
      <c r="C705" s="27" t="n">
        <v>1</v>
      </c>
      <c r="D705" s="28" t="s">
        <v>2216</v>
      </c>
      <c r="E705" s="28" t="str">
        <f aca="false">CONCATENATE("Rt",REPT("0",3-(LEN(D705)-FIND("R",D705))),RIGHT(D705,LEN(D705)-FIND("R",D705)))</f>
        <v>Rt068</v>
      </c>
      <c r="F705" s="28" t="s">
        <v>2118</v>
      </c>
      <c r="G705" s="27" t="s">
        <v>78</v>
      </c>
      <c r="H705" s="28" t="s">
        <v>78</v>
      </c>
      <c r="I705" s="28" t="s">
        <v>78</v>
      </c>
      <c r="J705" s="27" t="s">
        <v>78</v>
      </c>
      <c r="K705" s="28"/>
      <c r="L705" s="27" t="s">
        <v>79</v>
      </c>
      <c r="M705" s="27" t="s">
        <v>80</v>
      </c>
      <c r="N705" s="28"/>
      <c r="O705" s="60" t="s">
        <v>2128</v>
      </c>
      <c r="P705" s="28" t="s">
        <v>2129</v>
      </c>
      <c r="Q705" s="28" t="s">
        <v>2137</v>
      </c>
      <c r="R705" s="31"/>
      <c r="S705" s="31"/>
      <c r="T705" s="31"/>
      <c r="U705" s="28"/>
      <c r="V705" s="28"/>
      <c r="W705" s="60" t="s">
        <v>2130</v>
      </c>
      <c r="X705" s="28" t="s">
        <v>2131</v>
      </c>
      <c r="Y705" s="28"/>
      <c r="Z705" s="28"/>
      <c r="AA705" s="28"/>
      <c r="AB705" s="28"/>
      <c r="AC705" s="28"/>
      <c r="AD705" s="28"/>
      <c r="AE705" s="28" t="s">
        <v>2132</v>
      </c>
      <c r="AF705" s="60" t="s">
        <v>2217</v>
      </c>
      <c r="AG705" s="60"/>
      <c r="AH705" s="28"/>
      <c r="AI705" s="28"/>
      <c r="AJ705" s="28"/>
      <c r="AK705" s="28"/>
      <c r="AL705" s="28"/>
      <c r="AM705" s="28"/>
      <c r="AN705" s="28"/>
      <c r="AO705" s="60" t="s">
        <v>840</v>
      </c>
      <c r="AP705" s="28"/>
      <c r="AQ705" s="60" t="s">
        <v>2218</v>
      </c>
      <c r="AR705" s="34" t="n">
        <v>43424</v>
      </c>
      <c r="AS705" s="28" t="n">
        <v>21</v>
      </c>
      <c r="AT705" s="28" t="n">
        <v>1</v>
      </c>
      <c r="AU705" s="28" t="n">
        <v>0</v>
      </c>
      <c r="AV705" s="61"/>
      <c r="AW705" s="28" t="s">
        <v>95</v>
      </c>
      <c r="AX705" s="28" t="s">
        <v>96</v>
      </c>
      <c r="AY705" s="28" t="n">
        <f aca="false">45-2.5-20</f>
        <v>22.5</v>
      </c>
      <c r="AZ705" s="28" t="n">
        <v>45</v>
      </c>
      <c r="BA705" s="28" t="n">
        <v>0.152</v>
      </c>
      <c r="BB705" s="33" t="n">
        <f aca="false">BA705*45/AT705</f>
        <v>6.84</v>
      </c>
      <c r="BC705" s="28" t="n">
        <v>244</v>
      </c>
      <c r="BD705" s="34" t="n">
        <v>43433</v>
      </c>
      <c r="BE705" s="28" t="n">
        <v>12</v>
      </c>
      <c r="BF705" s="28" t="n">
        <v>20</v>
      </c>
      <c r="BG705" s="35" t="n">
        <v>875469.598523621</v>
      </c>
      <c r="BH705" s="28" t="s">
        <v>2219</v>
      </c>
      <c r="BI705" s="28" t="s">
        <v>133</v>
      </c>
      <c r="BJ705" s="28" t="s">
        <v>161</v>
      </c>
      <c r="BK705" s="34" t="n">
        <v>43444</v>
      </c>
      <c r="BL705" s="28" t="n">
        <v>5</v>
      </c>
      <c r="BM705" s="28" t="n">
        <v>18</v>
      </c>
      <c r="BN705" s="28" t="n">
        <v>20</v>
      </c>
      <c r="BO705" s="28" t="n">
        <v>15</v>
      </c>
      <c r="BP705" s="28" t="s">
        <v>100</v>
      </c>
      <c r="BQ705" s="28" t="s">
        <v>150</v>
      </c>
      <c r="BR705" s="28" t="s">
        <v>151</v>
      </c>
      <c r="BS705" s="28" t="s">
        <v>152</v>
      </c>
      <c r="BT705" s="28" t="str">
        <f aca="false">CONCATENATE(BH705,"_",BQ705)</f>
        <v>11-9_1-1</v>
      </c>
      <c r="BU705" s="35" t="n">
        <v>163215155703.719</v>
      </c>
      <c r="BV705" s="27" t="s">
        <v>104</v>
      </c>
      <c r="BW705" s="35" t="n">
        <v>244822733555.578</v>
      </c>
      <c r="BX705" s="28"/>
    </row>
    <row r="706" customFormat="false" ht="13.8" hidden="false" customHeight="false" outlineLevel="0" collapsed="false">
      <c r="A706" s="59" t="s">
        <v>2220</v>
      </c>
      <c r="B706" s="28"/>
      <c r="C706" s="27" t="n">
        <v>1</v>
      </c>
      <c r="D706" s="28" t="s">
        <v>2221</v>
      </c>
      <c r="E706" s="28"/>
      <c r="F706" s="28" t="s">
        <v>2118</v>
      </c>
      <c r="G706" s="27" t="s">
        <v>78</v>
      </c>
      <c r="H706" s="28" t="s">
        <v>78</v>
      </c>
      <c r="I706" s="28" t="s">
        <v>78</v>
      </c>
      <c r="J706" s="27"/>
      <c r="K706" s="28"/>
      <c r="L706" s="27" t="s">
        <v>79</v>
      </c>
      <c r="M706" s="27" t="s">
        <v>80</v>
      </c>
      <c r="N706" s="28"/>
      <c r="O706" s="60" t="s">
        <v>2128</v>
      </c>
      <c r="P706" s="28"/>
      <c r="Q706" s="28"/>
      <c r="R706" s="31"/>
      <c r="S706" s="31"/>
      <c r="T706" s="31"/>
      <c r="U706" s="28"/>
      <c r="V706" s="28"/>
      <c r="W706" s="60" t="s">
        <v>2130</v>
      </c>
      <c r="X706" s="28" t="s">
        <v>2222</v>
      </c>
      <c r="Y706" s="28"/>
      <c r="Z706" s="28"/>
      <c r="AA706" s="28"/>
      <c r="AB706" s="28"/>
      <c r="AC706" s="28"/>
      <c r="AD706" s="28"/>
      <c r="AE706" s="28" t="s">
        <v>2132</v>
      </c>
      <c r="AF706" s="60" t="s">
        <v>2223</v>
      </c>
      <c r="AG706" s="60"/>
      <c r="AH706" s="28"/>
      <c r="AI706" s="28"/>
      <c r="AJ706" s="28"/>
      <c r="AK706" s="28"/>
      <c r="AL706" s="28"/>
      <c r="AM706" s="28"/>
      <c r="AN706" s="28"/>
      <c r="AO706" s="60" t="s">
        <v>840</v>
      </c>
      <c r="AP706" s="28"/>
      <c r="AQ706" s="60" t="s">
        <v>2224</v>
      </c>
      <c r="AR706" s="34" t="n">
        <v>43376</v>
      </c>
      <c r="AS706" s="28" t="n">
        <v>11</v>
      </c>
      <c r="AT706" s="28" t="n">
        <v>4</v>
      </c>
      <c r="AU706" s="28" t="n">
        <v>0</v>
      </c>
      <c r="AV706" s="61"/>
      <c r="AW706" s="28" t="s">
        <v>95</v>
      </c>
      <c r="AX706" s="28" t="s">
        <v>96</v>
      </c>
      <c r="AY706" s="28" t="n">
        <f aca="false">45-2.5-20</f>
        <v>22.5</v>
      </c>
      <c r="AZ706" s="28" t="n">
        <v>45</v>
      </c>
      <c r="BA706" s="28" t="s">
        <v>303</v>
      </c>
      <c r="BB706" s="45" t="e">
        <f aca="false">BA706*45/AT706</f>
        <v>#VALUE!</v>
      </c>
      <c r="BC706" s="28" t="n">
        <v>87</v>
      </c>
      <c r="BD706" s="34" t="n">
        <v>43425</v>
      </c>
      <c r="BE706" s="28" t="n">
        <v>8</v>
      </c>
      <c r="BF706" s="28" t="n">
        <v>20</v>
      </c>
      <c r="BG706" s="35" t="n">
        <v>1964.59680625594</v>
      </c>
      <c r="BH706" s="28" t="s">
        <v>2225</v>
      </c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35"/>
      <c r="BV706" s="27"/>
      <c r="BW706" s="28"/>
      <c r="BX706" s="35" t="s">
        <v>315</v>
      </c>
    </row>
    <row r="707" customFormat="false" ht="13.8" hidden="false" customHeight="false" outlineLevel="0" collapsed="false">
      <c r="A707" s="25" t="n">
        <v>945223</v>
      </c>
      <c r="B707" s="26"/>
      <c r="C707" s="27" t="n">
        <v>1</v>
      </c>
      <c r="D707" s="28"/>
      <c r="E707" s="28"/>
      <c r="F707" s="28"/>
      <c r="G707" s="27" t="s">
        <v>78</v>
      </c>
      <c r="H707" s="28" t="s">
        <v>2226</v>
      </c>
      <c r="I707" s="28"/>
      <c r="J707" s="28"/>
      <c r="K707" s="28"/>
      <c r="L707" s="27" t="s">
        <v>79</v>
      </c>
      <c r="M707" s="27" t="s">
        <v>80</v>
      </c>
      <c r="N707" s="28"/>
      <c r="O707" s="28" t="s">
        <v>81</v>
      </c>
      <c r="P707" s="29" t="s">
        <v>385</v>
      </c>
      <c r="Q707" s="30"/>
      <c r="R707" s="36"/>
      <c r="S707" s="42"/>
      <c r="T707" s="42"/>
      <c r="U707" s="26" t="s">
        <v>236</v>
      </c>
      <c r="V707" s="30"/>
      <c r="W707" s="30"/>
      <c r="X707" s="30"/>
      <c r="Y707" s="30"/>
      <c r="Z707" s="28"/>
      <c r="AA707" s="28"/>
      <c r="AB707" s="30"/>
      <c r="AC707" s="28"/>
      <c r="AD707" s="28"/>
      <c r="AE707" s="28"/>
      <c r="AF707" s="26" t="s">
        <v>2227</v>
      </c>
      <c r="AG707" s="26" t="s">
        <v>390</v>
      </c>
      <c r="AH707" s="28" t="s">
        <v>90</v>
      </c>
      <c r="AI707" s="28"/>
      <c r="AJ707" s="28"/>
      <c r="AK707" s="28"/>
      <c r="AL707" s="30"/>
      <c r="AM707" s="30"/>
      <c r="AN707" s="29" t="s">
        <v>93</v>
      </c>
      <c r="AO707" s="28" t="s">
        <v>113</v>
      </c>
      <c r="AP707" s="33" t="n">
        <v>0.029</v>
      </c>
      <c r="AQ707" s="26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</row>
    <row r="708" customFormat="false" ht="13.8" hidden="false" customHeight="false" outlineLevel="0" collapsed="false">
      <c r="A708" s="62" t="s">
        <v>2228</v>
      </c>
      <c r="B708" s="28"/>
      <c r="C708" s="27" t="n">
        <v>3</v>
      </c>
      <c r="D708" s="28" t="s">
        <v>2229</v>
      </c>
      <c r="E708" s="28" t="s">
        <v>2230</v>
      </c>
      <c r="F708" s="35" t="s">
        <v>2231</v>
      </c>
      <c r="G708" s="27" t="s">
        <v>78</v>
      </c>
      <c r="H708" s="28" t="s">
        <v>78</v>
      </c>
      <c r="I708" s="28" t="s">
        <v>78</v>
      </c>
      <c r="J708" s="27" t="s">
        <v>78</v>
      </c>
      <c r="K708" s="28"/>
      <c r="L708" s="27" t="s">
        <v>2231</v>
      </c>
      <c r="M708" s="27" t="s">
        <v>2232</v>
      </c>
      <c r="N708" s="50" t="s">
        <v>2232</v>
      </c>
      <c r="O708" s="28" t="s">
        <v>2233</v>
      </c>
      <c r="P708" s="28"/>
      <c r="Q708" s="28"/>
      <c r="R708" s="31" t="n">
        <v>1926</v>
      </c>
      <c r="S708" s="31"/>
      <c r="T708" s="31"/>
      <c r="U708" s="28"/>
      <c r="V708" s="28"/>
      <c r="W708" s="50" t="s">
        <v>2234</v>
      </c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 t="s">
        <v>94</v>
      </c>
      <c r="AP708" s="28" t="n">
        <v>0.064</v>
      </c>
      <c r="AQ708" s="28"/>
      <c r="AR708" s="34" t="n">
        <v>42997</v>
      </c>
      <c r="AS708" s="28" t="n">
        <v>2</v>
      </c>
      <c r="AT708" s="28" t="n">
        <v>10</v>
      </c>
      <c r="AU708" s="28" t="n">
        <f aca="false">64-SUM(AT708:AT710)</f>
        <v>33</v>
      </c>
      <c r="AV708" s="28" t="s">
        <v>2235</v>
      </c>
      <c r="AW708" s="28" t="s">
        <v>114</v>
      </c>
      <c r="AX708" s="28" t="s">
        <v>115</v>
      </c>
      <c r="AY708" s="28" t="n">
        <v>0</v>
      </c>
      <c r="AZ708" s="28" t="n">
        <v>45</v>
      </c>
      <c r="BA708" s="28"/>
      <c r="BB708" s="28"/>
      <c r="BC708" s="28" t="s">
        <v>2229</v>
      </c>
      <c r="BD708" s="34" t="n">
        <v>42999</v>
      </c>
      <c r="BE708" s="38" t="n">
        <v>2</v>
      </c>
      <c r="BF708" s="28" t="s">
        <v>116</v>
      </c>
      <c r="BG708" s="35" t="n">
        <v>417000</v>
      </c>
      <c r="BH708" s="28" t="s">
        <v>101</v>
      </c>
      <c r="BI708" s="39" t="s">
        <v>141</v>
      </c>
      <c r="BJ708" s="39" t="s">
        <v>141</v>
      </c>
      <c r="BK708" s="34" t="n">
        <v>43215</v>
      </c>
      <c r="BL708" s="27" t="n">
        <v>2</v>
      </c>
      <c r="BM708" s="28" t="s">
        <v>119</v>
      </c>
      <c r="BN708" s="28" t="n">
        <v>12</v>
      </c>
      <c r="BO708" s="28" t="s">
        <v>120</v>
      </c>
      <c r="BP708" s="28"/>
      <c r="BQ708" s="28" t="s">
        <v>2236</v>
      </c>
      <c r="BR708" s="40" t="s">
        <v>225</v>
      </c>
      <c r="BS708" s="40" t="s">
        <v>152</v>
      </c>
      <c r="BT708" s="28" t="str">
        <f aca="false">CONCATENATE(BH708,",",BQ708)</f>
        <v>8-8,9-1</v>
      </c>
      <c r="BU708" s="35" t="n">
        <v>18935000000</v>
      </c>
      <c r="BV708" s="28" t="s">
        <v>124</v>
      </c>
      <c r="BW708" s="35" t="n">
        <v>94675000000</v>
      </c>
      <c r="BX708" s="28"/>
    </row>
    <row r="709" customFormat="false" ht="13.8" hidden="false" customHeight="false" outlineLevel="0" collapsed="false">
      <c r="A709" s="62" t="s">
        <v>2228</v>
      </c>
      <c r="B709" s="28"/>
      <c r="C709" s="27" t="n">
        <v>3</v>
      </c>
      <c r="D709" s="28" t="s">
        <v>2237</v>
      </c>
      <c r="E709" s="28" t="s">
        <v>2238</v>
      </c>
      <c r="F709" s="35" t="s">
        <v>2231</v>
      </c>
      <c r="G709" s="27" t="s">
        <v>78</v>
      </c>
      <c r="H709" s="28" t="s">
        <v>78</v>
      </c>
      <c r="I709" s="28" t="s">
        <v>78</v>
      </c>
      <c r="J709" s="27" t="s">
        <v>78</v>
      </c>
      <c r="K709" s="28"/>
      <c r="L709" s="27" t="s">
        <v>2231</v>
      </c>
      <c r="M709" s="27" t="s">
        <v>2232</v>
      </c>
      <c r="N709" s="50" t="s">
        <v>2232</v>
      </c>
      <c r="O709" s="28" t="s">
        <v>2233</v>
      </c>
      <c r="P709" s="28"/>
      <c r="Q709" s="28"/>
      <c r="R709" s="31" t="n">
        <v>1926</v>
      </c>
      <c r="S709" s="31"/>
      <c r="T709" s="31"/>
      <c r="U709" s="28"/>
      <c r="V709" s="28"/>
      <c r="W709" s="50" t="s">
        <v>2234</v>
      </c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 t="s">
        <v>94</v>
      </c>
      <c r="AP709" s="28" t="n">
        <v>0.064</v>
      </c>
      <c r="AQ709" s="28"/>
      <c r="AR709" s="34" t="n">
        <v>42997</v>
      </c>
      <c r="AS709" s="28" t="n">
        <v>2</v>
      </c>
      <c r="AT709" s="28" t="n">
        <v>11</v>
      </c>
      <c r="AU709" s="28"/>
      <c r="AV709" s="28" t="s">
        <v>2235</v>
      </c>
      <c r="AW709" s="28" t="s">
        <v>2239</v>
      </c>
      <c r="AX709" s="28" t="s">
        <v>115</v>
      </c>
      <c r="AY709" s="28" t="n">
        <v>0</v>
      </c>
      <c r="AZ709" s="28" t="n">
        <v>45</v>
      </c>
      <c r="BA709" s="28"/>
      <c r="BB709" s="28"/>
      <c r="BC709" s="28" t="s">
        <v>2237</v>
      </c>
      <c r="BD709" s="34" t="n">
        <v>42999</v>
      </c>
      <c r="BE709" s="38" t="n">
        <v>2</v>
      </c>
      <c r="BF709" s="28" t="s">
        <v>116</v>
      </c>
      <c r="BG709" s="35" t="n">
        <v>828150</v>
      </c>
      <c r="BH709" s="28" t="s">
        <v>364</v>
      </c>
      <c r="BI709" s="39" t="s">
        <v>142</v>
      </c>
      <c r="BJ709" s="39" t="s">
        <v>142</v>
      </c>
      <c r="BK709" s="34" t="n">
        <v>43215</v>
      </c>
      <c r="BL709" s="27" t="n">
        <v>2</v>
      </c>
      <c r="BM709" s="28" t="s">
        <v>119</v>
      </c>
      <c r="BN709" s="28" t="n">
        <v>12</v>
      </c>
      <c r="BO709" s="28" t="s">
        <v>120</v>
      </c>
      <c r="BP709" s="28"/>
      <c r="BQ709" s="28" t="s">
        <v>521</v>
      </c>
      <c r="BR709" s="40" t="s">
        <v>2240</v>
      </c>
      <c r="BS709" s="40" t="s">
        <v>260</v>
      </c>
      <c r="BT709" s="28" t="str">
        <f aca="false">CONCATENATE(BH709,",",BQ709)</f>
        <v>10-10,1-3</v>
      </c>
      <c r="BU709" s="35" t="n">
        <v>46345000000</v>
      </c>
      <c r="BV709" s="28" t="s">
        <v>124</v>
      </c>
      <c r="BW709" s="35" t="n">
        <v>231725000000</v>
      </c>
      <c r="BX709" s="28"/>
    </row>
    <row r="710" customFormat="false" ht="13.8" hidden="false" customHeight="false" outlineLevel="0" collapsed="false">
      <c r="A710" s="62" t="s">
        <v>2228</v>
      </c>
      <c r="B710" s="28"/>
      <c r="C710" s="27" t="n">
        <v>3</v>
      </c>
      <c r="D710" s="28" t="s">
        <v>2241</v>
      </c>
      <c r="E710" s="28" t="s">
        <v>2242</v>
      </c>
      <c r="F710" s="35" t="s">
        <v>2231</v>
      </c>
      <c r="G710" s="27" t="s">
        <v>78</v>
      </c>
      <c r="H710" s="28" t="s">
        <v>78</v>
      </c>
      <c r="I710" s="28" t="s">
        <v>78</v>
      </c>
      <c r="J710" s="27" t="s">
        <v>78</v>
      </c>
      <c r="K710" s="28"/>
      <c r="L710" s="27" t="s">
        <v>2231</v>
      </c>
      <c r="M710" s="27" t="s">
        <v>2232</v>
      </c>
      <c r="N710" s="50" t="s">
        <v>2232</v>
      </c>
      <c r="O710" s="28" t="s">
        <v>2233</v>
      </c>
      <c r="P710" s="28"/>
      <c r="Q710" s="28"/>
      <c r="R710" s="31" t="n">
        <v>1926</v>
      </c>
      <c r="S710" s="31"/>
      <c r="T710" s="31"/>
      <c r="U710" s="28"/>
      <c r="V710" s="28"/>
      <c r="W710" s="50" t="s">
        <v>2234</v>
      </c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 t="s">
        <v>94</v>
      </c>
      <c r="AP710" s="28" t="n">
        <v>0.064</v>
      </c>
      <c r="AQ710" s="28"/>
      <c r="AR710" s="34" t="n">
        <v>42997</v>
      </c>
      <c r="AS710" s="28" t="n">
        <v>2</v>
      </c>
      <c r="AT710" s="28" t="n">
        <v>10</v>
      </c>
      <c r="AU710" s="28"/>
      <c r="AV710" s="28" t="s">
        <v>2235</v>
      </c>
      <c r="AW710" s="28" t="s">
        <v>2243</v>
      </c>
      <c r="AX710" s="28" t="s">
        <v>115</v>
      </c>
      <c r="AY710" s="28" t="n">
        <v>0</v>
      </c>
      <c r="AZ710" s="28" t="n">
        <v>45</v>
      </c>
      <c r="BA710" s="28"/>
      <c r="BB710" s="28"/>
      <c r="BC710" s="28" t="s">
        <v>2241</v>
      </c>
      <c r="BD710" s="34" t="n">
        <v>42999</v>
      </c>
      <c r="BE710" s="38" t="n">
        <v>2</v>
      </c>
      <c r="BF710" s="28" t="s">
        <v>116</v>
      </c>
      <c r="BG710" s="35" t="n">
        <v>1021500</v>
      </c>
      <c r="BH710" s="28" t="s">
        <v>135</v>
      </c>
      <c r="BI710" s="39" t="s">
        <v>161</v>
      </c>
      <c r="BJ710" s="39" t="s">
        <v>161</v>
      </c>
      <c r="BK710" s="34" t="n">
        <v>43215</v>
      </c>
      <c r="BL710" s="27" t="n">
        <v>2</v>
      </c>
      <c r="BM710" s="28" t="s">
        <v>119</v>
      </c>
      <c r="BN710" s="28" t="n">
        <v>12</v>
      </c>
      <c r="BO710" s="28" t="s">
        <v>120</v>
      </c>
      <c r="BP710" s="28"/>
      <c r="BQ710" s="28" t="s">
        <v>1346</v>
      </c>
      <c r="BR710" s="40" t="s">
        <v>2244</v>
      </c>
      <c r="BS710" s="40" t="s">
        <v>392</v>
      </c>
      <c r="BT710" s="28" t="str">
        <f aca="false">CONCATENATE(BH710,",",BQ710)</f>
        <v>9-9,2-4</v>
      </c>
      <c r="BU710" s="35" t="n">
        <v>111850000000</v>
      </c>
      <c r="BV710" s="28" t="s">
        <v>124</v>
      </c>
      <c r="BW710" s="35" t="n">
        <v>559250000000</v>
      </c>
      <c r="BX710" s="28"/>
    </row>
    <row r="711" customFormat="false" ht="13.8" hidden="false" customHeight="false" outlineLevel="0" collapsed="false">
      <c r="A711" s="62" t="s">
        <v>2245</v>
      </c>
      <c r="B711" s="28"/>
      <c r="C711" s="27" t="n">
        <v>1</v>
      </c>
      <c r="D711" s="28" t="s">
        <v>2246</v>
      </c>
      <c r="E711" s="28" t="str">
        <f aca="false">CONCATENATE("G0",REPT("0",3-(LEN(D711)-FIND("G",D711))),RIGHT(D711,LEN(D711)-FIND("G",D711)))</f>
        <v>G0021</v>
      </c>
      <c r="F711" s="28" t="s">
        <v>2231</v>
      </c>
      <c r="G711" s="27" t="s">
        <v>78</v>
      </c>
      <c r="H711" s="28" t="s">
        <v>78</v>
      </c>
      <c r="I711" s="28" t="s">
        <v>78</v>
      </c>
      <c r="J711" s="27" t="s">
        <v>78</v>
      </c>
      <c r="K711" s="28"/>
      <c r="L711" s="27" t="s">
        <v>2231</v>
      </c>
      <c r="M711" s="27" t="s">
        <v>2232</v>
      </c>
      <c r="N711" s="50" t="s">
        <v>2232</v>
      </c>
      <c r="O711" s="28" t="s">
        <v>2233</v>
      </c>
      <c r="P711" s="28"/>
      <c r="Q711" s="28"/>
      <c r="R711" s="31" t="n">
        <v>1913</v>
      </c>
      <c r="S711" s="31"/>
      <c r="T711" s="31"/>
      <c r="U711" s="28"/>
      <c r="V711" s="28"/>
      <c r="W711" s="50" t="s">
        <v>2234</v>
      </c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 t="s">
        <v>359</v>
      </c>
      <c r="AP711" s="28" t="n">
        <v>0.022</v>
      </c>
      <c r="AQ711" s="28"/>
      <c r="AR711" s="34" t="n">
        <v>43403</v>
      </c>
      <c r="AS711" s="28" t="n">
        <v>16</v>
      </c>
      <c r="AT711" s="28" t="n">
        <v>16</v>
      </c>
      <c r="AU711" s="28" t="n">
        <f aca="false">22-AT711</f>
        <v>6</v>
      </c>
      <c r="AV711" s="28"/>
      <c r="AW711" s="28" t="s">
        <v>95</v>
      </c>
      <c r="AX711" s="28" t="s">
        <v>96</v>
      </c>
      <c r="AY711" s="28" t="n">
        <f aca="false">45-2.5-20</f>
        <v>22.5</v>
      </c>
      <c r="AZ711" s="28" t="n">
        <v>45</v>
      </c>
      <c r="BA711" s="28" t="n">
        <v>1.3</v>
      </c>
      <c r="BB711" s="33" t="n">
        <f aca="false">BA711*45/AT711</f>
        <v>3.65625</v>
      </c>
      <c r="BC711" s="28" t="n">
        <v>166</v>
      </c>
      <c r="BD711" s="34" t="n">
        <v>43430</v>
      </c>
      <c r="BE711" s="28" t="n">
        <v>10</v>
      </c>
      <c r="BF711" s="28" t="n">
        <v>20</v>
      </c>
      <c r="BG711" s="35" t="n">
        <v>202165975.495835</v>
      </c>
      <c r="BH711" s="28" t="s">
        <v>2247</v>
      </c>
      <c r="BI711" s="28" t="s">
        <v>169</v>
      </c>
      <c r="BJ711" s="28" t="s">
        <v>168</v>
      </c>
      <c r="BK711" s="34" t="n">
        <v>43443</v>
      </c>
      <c r="BL711" s="28" t="n">
        <v>4</v>
      </c>
      <c r="BM711" s="28" t="n">
        <v>18</v>
      </c>
      <c r="BN711" s="28" t="n">
        <v>10</v>
      </c>
      <c r="BO711" s="28" t="n">
        <v>15</v>
      </c>
      <c r="BP711" s="28" t="s">
        <v>100</v>
      </c>
      <c r="BQ711" s="28" t="s">
        <v>101</v>
      </c>
      <c r="BR711" s="28" t="s">
        <v>102</v>
      </c>
      <c r="BS711" s="28" t="s">
        <v>103</v>
      </c>
      <c r="BT711" s="28" t="str">
        <f aca="false">CONCATENATE(BH711,"_",BQ711)</f>
        <v>1-4_8-8</v>
      </c>
      <c r="BU711" s="35" t="n">
        <v>107975358592.094</v>
      </c>
      <c r="BV711" s="27" t="s">
        <v>104</v>
      </c>
      <c r="BW711" s="35" t="n">
        <v>161963037888.141</v>
      </c>
      <c r="BX711" s="28"/>
    </row>
    <row r="712" customFormat="false" ht="13.8" hidden="false" customHeight="false" outlineLevel="0" collapsed="false">
      <c r="A712" s="62" t="s">
        <v>2248</v>
      </c>
      <c r="B712" s="28"/>
      <c r="C712" s="27" t="n">
        <v>1</v>
      </c>
      <c r="D712" s="28" t="s">
        <v>2249</v>
      </c>
      <c r="E712" s="28"/>
      <c r="F712" s="28" t="s">
        <v>2231</v>
      </c>
      <c r="G712" s="27" t="s">
        <v>78</v>
      </c>
      <c r="H712" s="28" t="s">
        <v>78</v>
      </c>
      <c r="I712" s="28" t="s">
        <v>78</v>
      </c>
      <c r="J712" s="27"/>
      <c r="K712" s="28"/>
      <c r="L712" s="27" t="s">
        <v>2231</v>
      </c>
      <c r="M712" s="27" t="s">
        <v>2232</v>
      </c>
      <c r="N712" s="50" t="s">
        <v>2232</v>
      </c>
      <c r="O712" s="28" t="s">
        <v>2233</v>
      </c>
      <c r="P712" s="28"/>
      <c r="Q712" s="28"/>
      <c r="R712" s="31" t="n">
        <v>1926</v>
      </c>
      <c r="S712" s="31"/>
      <c r="T712" s="31"/>
      <c r="U712" s="28"/>
      <c r="V712" s="28"/>
      <c r="W712" s="50" t="s">
        <v>2234</v>
      </c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 t="s">
        <v>94</v>
      </c>
      <c r="AP712" s="28" t="n">
        <v>0.031</v>
      </c>
      <c r="AQ712" s="28"/>
      <c r="AR712" s="34" t="n">
        <v>43420</v>
      </c>
      <c r="AS712" s="28" t="n">
        <v>20</v>
      </c>
      <c r="AT712" s="28" t="n">
        <v>15</v>
      </c>
      <c r="AU712" s="28" t="n">
        <v>10</v>
      </c>
      <c r="AV712" s="28"/>
      <c r="AW712" s="28" t="s">
        <v>95</v>
      </c>
      <c r="AX712" s="28" t="s">
        <v>96</v>
      </c>
      <c r="AY712" s="28" t="n">
        <f aca="false">45-2.5-20</f>
        <v>22.5</v>
      </c>
      <c r="AZ712" s="28" t="n">
        <v>45</v>
      </c>
      <c r="BA712" s="28" t="n">
        <v>5.63</v>
      </c>
      <c r="BB712" s="33" t="n">
        <f aca="false">BA712*45/AT712</f>
        <v>16.89</v>
      </c>
      <c r="BC712" s="28" t="n">
        <v>215</v>
      </c>
      <c r="BD712" s="34" t="n">
        <v>43432</v>
      </c>
      <c r="BE712" s="28" t="n">
        <v>11</v>
      </c>
      <c r="BF712" s="28" t="n">
        <v>20</v>
      </c>
      <c r="BG712" s="35" t="n">
        <v>473557.701232544</v>
      </c>
      <c r="BH712" s="28" t="s">
        <v>453</v>
      </c>
      <c r="BI712" s="28" t="s">
        <v>134</v>
      </c>
      <c r="BJ712" s="28" t="s">
        <v>134</v>
      </c>
      <c r="BK712" s="34" t="n">
        <v>43443</v>
      </c>
      <c r="BL712" s="28" t="n">
        <v>4</v>
      </c>
      <c r="BM712" s="28" t="n">
        <v>18</v>
      </c>
      <c r="BN712" s="28" t="n">
        <v>10</v>
      </c>
      <c r="BO712" s="28" t="n">
        <v>15</v>
      </c>
      <c r="BP712" s="28" t="s">
        <v>100</v>
      </c>
      <c r="BQ712" s="28" t="s">
        <v>135</v>
      </c>
      <c r="BR712" s="28" t="s">
        <v>136</v>
      </c>
      <c r="BS712" s="28" t="s">
        <v>123</v>
      </c>
      <c r="BT712" s="28" t="str">
        <f aca="false">CONCATENATE(BH712,"_",BQ712)</f>
        <v>13-13_9-9</v>
      </c>
      <c r="BU712" s="35" t="n">
        <v>7758743.76821813</v>
      </c>
      <c r="BV712" s="27"/>
      <c r="BW712" s="35" t="n">
        <v>0</v>
      </c>
      <c r="BX712" s="28" t="s">
        <v>2250</v>
      </c>
    </row>
    <row r="713" customFormat="false" ht="13.8" hidden="false" customHeight="false" outlineLevel="0" collapsed="false">
      <c r="A713" s="62" t="s">
        <v>2251</v>
      </c>
      <c r="B713" s="28"/>
      <c r="C713" s="27" t="n">
        <v>3</v>
      </c>
      <c r="D713" s="28" t="s">
        <v>2252</v>
      </c>
      <c r="E713" s="28" t="s">
        <v>2253</v>
      </c>
      <c r="F713" s="35" t="s">
        <v>2231</v>
      </c>
      <c r="G713" s="27" t="s">
        <v>78</v>
      </c>
      <c r="H713" s="28" t="s">
        <v>78</v>
      </c>
      <c r="I713" s="28" t="s">
        <v>78</v>
      </c>
      <c r="J713" s="27" t="s">
        <v>78</v>
      </c>
      <c r="K713" s="28"/>
      <c r="L713" s="27" t="s">
        <v>2231</v>
      </c>
      <c r="M713" s="27" t="s">
        <v>2232</v>
      </c>
      <c r="N713" s="50" t="s">
        <v>2254</v>
      </c>
      <c r="O713" s="28" t="s">
        <v>2233</v>
      </c>
      <c r="P713" s="28"/>
      <c r="Q713" s="28"/>
      <c r="R713" s="31" t="n">
        <v>1961</v>
      </c>
      <c r="S713" s="31"/>
      <c r="T713" s="31"/>
      <c r="U713" s="28"/>
      <c r="V713" s="28"/>
      <c r="W713" s="50" t="s">
        <v>2234</v>
      </c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 t="s">
        <v>2255</v>
      </c>
      <c r="AP713" s="28" t="n">
        <v>0.139</v>
      </c>
      <c r="AQ713" s="28"/>
      <c r="AR713" s="34" t="n">
        <v>42997</v>
      </c>
      <c r="AS713" s="28" t="n">
        <v>2</v>
      </c>
      <c r="AT713" s="28" t="n">
        <v>11</v>
      </c>
      <c r="AU713" s="28" t="n">
        <f aca="false">139-SUM(AT713:AT715)</f>
        <v>105</v>
      </c>
      <c r="AV713" s="28" t="s">
        <v>2235</v>
      </c>
      <c r="AW713" s="28" t="s">
        <v>114</v>
      </c>
      <c r="AX713" s="28" t="s">
        <v>115</v>
      </c>
      <c r="AY713" s="28" t="n">
        <f aca="false">45-20-3</f>
        <v>22</v>
      </c>
      <c r="AZ713" s="28" t="n">
        <v>45</v>
      </c>
      <c r="BA713" s="28"/>
      <c r="BB713" s="28"/>
      <c r="BC713" s="28" t="s">
        <v>2252</v>
      </c>
      <c r="BD713" s="34" t="n">
        <v>42999</v>
      </c>
      <c r="BE713" s="38" t="n">
        <v>2</v>
      </c>
      <c r="BF713" s="28" t="s">
        <v>116</v>
      </c>
      <c r="BG713" s="35" t="n">
        <v>586050</v>
      </c>
      <c r="BH713" s="28" t="s">
        <v>963</v>
      </c>
      <c r="BI713" s="39" t="s">
        <v>133</v>
      </c>
      <c r="BJ713" s="39" t="s">
        <v>133</v>
      </c>
      <c r="BK713" s="34" t="n">
        <v>43215</v>
      </c>
      <c r="BL713" s="27" t="n">
        <v>2</v>
      </c>
      <c r="BM713" s="28" t="s">
        <v>119</v>
      </c>
      <c r="BN713" s="28" t="n">
        <v>12</v>
      </c>
      <c r="BO713" s="28" t="s">
        <v>120</v>
      </c>
      <c r="BP713" s="28"/>
      <c r="BQ713" s="28" t="s">
        <v>1407</v>
      </c>
      <c r="BR713" s="40" t="s">
        <v>207</v>
      </c>
      <c r="BS713" s="40" t="s">
        <v>165</v>
      </c>
      <c r="BT713" s="28" t="str">
        <f aca="false">CONCATENATE(BH713,",",BQ713)</f>
        <v>11-11,3-5</v>
      </c>
      <c r="BU713" s="35" t="n">
        <v>16645000000</v>
      </c>
      <c r="BV713" s="28" t="s">
        <v>124</v>
      </c>
      <c r="BW713" s="35" t="n">
        <v>83225000000</v>
      </c>
      <c r="BX713" s="28"/>
    </row>
    <row r="714" customFormat="false" ht="13.8" hidden="false" customHeight="false" outlineLevel="0" collapsed="false">
      <c r="A714" s="62" t="s">
        <v>2251</v>
      </c>
      <c r="B714" s="28"/>
      <c r="C714" s="27" t="n">
        <v>3</v>
      </c>
      <c r="D714" s="28" t="s">
        <v>2256</v>
      </c>
      <c r="E714" s="28" t="s">
        <v>2257</v>
      </c>
      <c r="F714" s="35" t="s">
        <v>2231</v>
      </c>
      <c r="G714" s="27" t="s">
        <v>78</v>
      </c>
      <c r="H714" s="28" t="s">
        <v>78</v>
      </c>
      <c r="I714" s="28" t="s">
        <v>78</v>
      </c>
      <c r="J714" s="27" t="s">
        <v>78</v>
      </c>
      <c r="K714" s="28"/>
      <c r="L714" s="27" t="s">
        <v>2231</v>
      </c>
      <c r="M714" s="27" t="s">
        <v>2232</v>
      </c>
      <c r="N714" s="50" t="s">
        <v>2254</v>
      </c>
      <c r="O714" s="28" t="s">
        <v>2233</v>
      </c>
      <c r="P714" s="28"/>
      <c r="Q714" s="28"/>
      <c r="R714" s="31" t="n">
        <v>1961</v>
      </c>
      <c r="S714" s="31"/>
      <c r="T714" s="31"/>
      <c r="U714" s="28"/>
      <c r="V714" s="28"/>
      <c r="W714" s="50" t="s">
        <v>2234</v>
      </c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 t="s">
        <v>2255</v>
      </c>
      <c r="AP714" s="28" t="n">
        <v>0.139</v>
      </c>
      <c r="AQ714" s="28"/>
      <c r="AR714" s="34" t="n">
        <v>42997</v>
      </c>
      <c r="AS714" s="28" t="n">
        <v>2</v>
      </c>
      <c r="AT714" s="28" t="n">
        <v>12</v>
      </c>
      <c r="AU714" s="28"/>
      <c r="AV714" s="28" t="s">
        <v>2235</v>
      </c>
      <c r="AW714" s="28" t="s">
        <v>2239</v>
      </c>
      <c r="AX714" s="28" t="s">
        <v>115</v>
      </c>
      <c r="AY714" s="28" t="n">
        <f aca="false">45-20-3</f>
        <v>22</v>
      </c>
      <c r="AZ714" s="28" t="n">
        <v>45</v>
      </c>
      <c r="BA714" s="28"/>
      <c r="BB714" s="28"/>
      <c r="BC714" s="28" t="s">
        <v>2256</v>
      </c>
      <c r="BD714" s="34" t="n">
        <v>42999</v>
      </c>
      <c r="BE714" s="38" t="n">
        <v>2</v>
      </c>
      <c r="BF714" s="28" t="s">
        <v>116</v>
      </c>
      <c r="BG714" s="35" t="n">
        <v>557750</v>
      </c>
      <c r="BH714" s="28" t="s">
        <v>453</v>
      </c>
      <c r="BI714" s="39" t="s">
        <v>134</v>
      </c>
      <c r="BJ714" s="39" t="s">
        <v>134</v>
      </c>
      <c r="BK714" s="34" t="n">
        <v>43215</v>
      </c>
      <c r="BL714" s="27" t="n">
        <v>2</v>
      </c>
      <c r="BM714" s="28" t="s">
        <v>119</v>
      </c>
      <c r="BN714" s="28" t="n">
        <v>12</v>
      </c>
      <c r="BO714" s="28" t="s">
        <v>120</v>
      </c>
      <c r="BP714" s="28"/>
      <c r="BQ714" s="28" t="s">
        <v>1411</v>
      </c>
      <c r="BR714" s="40" t="s">
        <v>398</v>
      </c>
      <c r="BS714" s="40" t="s">
        <v>208</v>
      </c>
      <c r="BT714" s="28" t="str">
        <f aca="false">CONCATENATE(BH714,",",BQ714)</f>
        <v>13-13,4-6</v>
      </c>
      <c r="BU714" s="35" t="n">
        <v>39530000000</v>
      </c>
      <c r="BV714" s="28" t="s">
        <v>124</v>
      </c>
      <c r="BW714" s="35" t="n">
        <v>197650000000</v>
      </c>
      <c r="BX714" s="28"/>
    </row>
    <row r="715" customFormat="false" ht="13.8" hidden="false" customHeight="false" outlineLevel="0" collapsed="false">
      <c r="A715" s="62" t="s">
        <v>2251</v>
      </c>
      <c r="B715" s="28"/>
      <c r="C715" s="27" t="n">
        <v>3</v>
      </c>
      <c r="D715" s="28" t="s">
        <v>2258</v>
      </c>
      <c r="E715" s="28" t="s">
        <v>2259</v>
      </c>
      <c r="F715" s="35" t="s">
        <v>2231</v>
      </c>
      <c r="G715" s="27" t="s">
        <v>78</v>
      </c>
      <c r="H715" s="28" t="s">
        <v>78</v>
      </c>
      <c r="I715" s="28" t="s">
        <v>78</v>
      </c>
      <c r="J715" s="27" t="s">
        <v>78</v>
      </c>
      <c r="K715" s="28"/>
      <c r="L715" s="27" t="s">
        <v>2231</v>
      </c>
      <c r="M715" s="27" t="s">
        <v>2232</v>
      </c>
      <c r="N715" s="50" t="s">
        <v>2254</v>
      </c>
      <c r="O715" s="28" t="s">
        <v>2233</v>
      </c>
      <c r="P715" s="28"/>
      <c r="Q715" s="28"/>
      <c r="R715" s="31" t="n">
        <v>1961</v>
      </c>
      <c r="S715" s="31"/>
      <c r="T715" s="31"/>
      <c r="U715" s="28"/>
      <c r="V715" s="28"/>
      <c r="W715" s="50" t="s">
        <v>2234</v>
      </c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 t="s">
        <v>2255</v>
      </c>
      <c r="AP715" s="28" t="n">
        <v>0.139</v>
      </c>
      <c r="AQ715" s="28"/>
      <c r="AR715" s="34" t="n">
        <v>42997</v>
      </c>
      <c r="AS715" s="28" t="n">
        <v>2</v>
      </c>
      <c r="AT715" s="28" t="n">
        <v>11</v>
      </c>
      <c r="AU715" s="28"/>
      <c r="AV715" s="28" t="s">
        <v>2235</v>
      </c>
      <c r="AW715" s="28" t="s">
        <v>2243</v>
      </c>
      <c r="AX715" s="28" t="s">
        <v>115</v>
      </c>
      <c r="AY715" s="28" t="n">
        <f aca="false">45-20-3</f>
        <v>22</v>
      </c>
      <c r="AZ715" s="28" t="n">
        <v>45</v>
      </c>
      <c r="BA715" s="28"/>
      <c r="BB715" s="28"/>
      <c r="BC715" s="28" t="s">
        <v>2258</v>
      </c>
      <c r="BD715" s="34" t="n">
        <v>42999</v>
      </c>
      <c r="BE715" s="38" t="n">
        <v>2</v>
      </c>
      <c r="BF715" s="28" t="s">
        <v>116</v>
      </c>
      <c r="BG715" s="35" t="n">
        <v>349100</v>
      </c>
      <c r="BH715" s="28" t="s">
        <v>973</v>
      </c>
      <c r="BI715" s="39" t="s">
        <v>98</v>
      </c>
      <c r="BJ715" s="39" t="s">
        <v>98</v>
      </c>
      <c r="BK715" s="34" t="n">
        <v>43215</v>
      </c>
      <c r="BL715" s="27" t="n">
        <v>2</v>
      </c>
      <c r="BM715" s="28" t="s">
        <v>119</v>
      </c>
      <c r="BN715" s="28" t="n">
        <v>12</v>
      </c>
      <c r="BO715" s="28" t="s">
        <v>120</v>
      </c>
      <c r="BP715" s="28"/>
      <c r="BQ715" s="28" t="s">
        <v>1416</v>
      </c>
      <c r="BR715" s="40" t="s">
        <v>333</v>
      </c>
      <c r="BS715" s="40" t="s">
        <v>280</v>
      </c>
      <c r="BT715" s="28" t="str">
        <f aca="false">CONCATENATE(BH715,",",BQ715)</f>
        <v>12-12,5-7</v>
      </c>
      <c r="BU715" s="35" t="n">
        <v>4386500000</v>
      </c>
      <c r="BV715" s="28" t="s">
        <v>124</v>
      </c>
      <c r="BW715" s="35" t="n">
        <v>21932500000</v>
      </c>
      <c r="BX715" s="28"/>
    </row>
    <row r="716" customFormat="false" ht="13.8" hidden="false" customHeight="false" outlineLevel="0" collapsed="false">
      <c r="A716" s="62" t="s">
        <v>2260</v>
      </c>
      <c r="B716" s="28"/>
      <c r="C716" s="27" t="n">
        <v>1</v>
      </c>
      <c r="D716" s="28" t="s">
        <v>2261</v>
      </c>
      <c r="E716" s="28" t="str">
        <f aca="false">CONCATENATE("G0",REPT("0",3-(LEN(D716)-FIND("G",D716))),RIGHT(D716,LEN(D716)-FIND("G",D716)))</f>
        <v>G0004</v>
      </c>
      <c r="F716" s="28" t="s">
        <v>2231</v>
      </c>
      <c r="G716" s="27" t="s">
        <v>78</v>
      </c>
      <c r="H716" s="28" t="s">
        <v>78</v>
      </c>
      <c r="I716" s="28" t="s">
        <v>78</v>
      </c>
      <c r="J716" s="27" t="s">
        <v>78</v>
      </c>
      <c r="K716" s="28"/>
      <c r="L716" s="27" t="s">
        <v>2231</v>
      </c>
      <c r="M716" s="27" t="s">
        <v>2232</v>
      </c>
      <c r="N716" s="50" t="s">
        <v>2254</v>
      </c>
      <c r="O716" s="28" t="s">
        <v>2233</v>
      </c>
      <c r="P716" s="28"/>
      <c r="Q716" s="28"/>
      <c r="R716" s="31" t="n">
        <v>1939</v>
      </c>
      <c r="S716" s="31"/>
      <c r="T716" s="31"/>
      <c r="U716" s="28"/>
      <c r="V716" s="28"/>
      <c r="W716" s="50" t="s">
        <v>2234</v>
      </c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 t="s">
        <v>2255</v>
      </c>
      <c r="AP716" s="28" t="n">
        <v>0.047</v>
      </c>
      <c r="AQ716" s="28"/>
      <c r="AR716" s="34" t="n">
        <v>43362</v>
      </c>
      <c r="AS716" s="28" t="n">
        <v>8</v>
      </c>
      <c r="AT716" s="28" t="n">
        <v>8</v>
      </c>
      <c r="AU716" s="28" t="n">
        <f aca="false">(47/2)-AT716</f>
        <v>15.5</v>
      </c>
      <c r="AV716" s="28" t="s">
        <v>2262</v>
      </c>
      <c r="AW716" s="28" t="s">
        <v>95</v>
      </c>
      <c r="AX716" s="28" t="s">
        <v>96</v>
      </c>
      <c r="AY716" s="28" t="n">
        <f aca="false">40-20</f>
        <v>20</v>
      </c>
      <c r="AZ716" s="28" t="n">
        <v>45</v>
      </c>
      <c r="BA716" s="28" t="n">
        <f aca="false">1360/1000</f>
        <v>1.36</v>
      </c>
      <c r="BB716" s="45" t="n">
        <f aca="false">BA716*45/AT716</f>
        <v>7.65</v>
      </c>
      <c r="BC716" s="28" t="n">
        <v>7</v>
      </c>
      <c r="BD716" s="34" t="n">
        <v>43390</v>
      </c>
      <c r="BE716" s="28" t="n">
        <v>4</v>
      </c>
      <c r="BF716" s="28" t="n">
        <v>20</v>
      </c>
      <c r="BG716" s="35" t="n">
        <v>154003333.037174</v>
      </c>
      <c r="BH716" s="28" t="s">
        <v>1436</v>
      </c>
      <c r="BI716" s="28" t="s">
        <v>141</v>
      </c>
      <c r="BJ716" s="28" t="s">
        <v>118</v>
      </c>
      <c r="BK716" s="34" t="n">
        <v>43437</v>
      </c>
      <c r="BL716" s="28" t="n">
        <v>1</v>
      </c>
      <c r="BM716" s="28" t="n">
        <v>18</v>
      </c>
      <c r="BN716" s="28" t="n">
        <v>10</v>
      </c>
      <c r="BO716" s="28" t="n">
        <v>15</v>
      </c>
      <c r="BP716" s="28" t="s">
        <v>268</v>
      </c>
      <c r="BQ716" s="28" t="s">
        <v>271</v>
      </c>
      <c r="BR716" s="28" t="s">
        <v>391</v>
      </c>
      <c r="BS716" s="28" t="s">
        <v>392</v>
      </c>
      <c r="BT716" s="28" t="str">
        <f aca="false">CONCATENATE(BH716,"_",BQ716)</f>
        <v>8-7_4-4</v>
      </c>
      <c r="BU716" s="35" t="n">
        <v>18861283859.9034</v>
      </c>
      <c r="BV716" s="27" t="s">
        <v>104</v>
      </c>
      <c r="BW716" s="35" t="n">
        <v>28291925789.8551</v>
      </c>
      <c r="BX716" s="28"/>
    </row>
    <row r="717" customFormat="false" ht="13.8" hidden="false" customHeight="false" outlineLevel="0" collapsed="false">
      <c r="A717" s="62" t="s">
        <v>2263</v>
      </c>
      <c r="B717" s="28"/>
      <c r="C717" s="27" t="n">
        <v>1</v>
      </c>
      <c r="D717" s="28" t="s">
        <v>2264</v>
      </c>
      <c r="E717" s="28" t="str">
        <f aca="false">CONCATENATE("G0",REPT("0",3-(LEN(D717)-FIND("G",D717))),RIGHT(D717,LEN(D717)-FIND("G",D717)))</f>
        <v>G0009</v>
      </c>
      <c r="F717" s="28" t="s">
        <v>2231</v>
      </c>
      <c r="G717" s="27" t="s">
        <v>78</v>
      </c>
      <c r="H717" s="28" t="s">
        <v>78</v>
      </c>
      <c r="I717" s="28" t="s">
        <v>78</v>
      </c>
      <c r="J717" s="27" t="s">
        <v>78</v>
      </c>
      <c r="K717" s="28"/>
      <c r="L717" s="27" t="s">
        <v>2231</v>
      </c>
      <c r="M717" s="27" t="s">
        <v>2232</v>
      </c>
      <c r="N717" s="50" t="s">
        <v>2254</v>
      </c>
      <c r="O717" s="28" t="s">
        <v>2233</v>
      </c>
      <c r="P717" s="28"/>
      <c r="Q717" s="28"/>
      <c r="R717" s="31" t="n">
        <v>1910</v>
      </c>
      <c r="S717" s="31"/>
      <c r="T717" s="31"/>
      <c r="U717" s="28"/>
      <c r="V717" s="28"/>
      <c r="W717" s="50" t="s">
        <v>2234</v>
      </c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 t="s">
        <v>2255</v>
      </c>
      <c r="AP717" s="28" t="n">
        <v>0.029</v>
      </c>
      <c r="AQ717" s="28"/>
      <c r="AR717" s="34" t="n">
        <v>43370</v>
      </c>
      <c r="AS717" s="28" t="n">
        <v>10</v>
      </c>
      <c r="AT717" s="28" t="n">
        <v>6</v>
      </c>
      <c r="AU717" s="28" t="n">
        <f aca="false">(29/2)-AT717</f>
        <v>8.5</v>
      </c>
      <c r="AV717" s="28" t="s">
        <v>2265</v>
      </c>
      <c r="AW717" s="28" t="s">
        <v>95</v>
      </c>
      <c r="AX717" s="28" t="s">
        <v>96</v>
      </c>
      <c r="AY717" s="28" t="n">
        <f aca="false">45-2.5-20</f>
        <v>22.5</v>
      </c>
      <c r="AZ717" s="28" t="n">
        <v>45</v>
      </c>
      <c r="BA717" s="28" t="n">
        <f aca="false">168/1000</f>
        <v>0.168</v>
      </c>
      <c r="BB717" s="45" t="n">
        <f aca="false">BA717*45/AT717</f>
        <v>1.26</v>
      </c>
      <c r="BC717" s="28" t="n">
        <v>10</v>
      </c>
      <c r="BD717" s="34" t="n">
        <v>43390</v>
      </c>
      <c r="BE717" s="28" t="n">
        <v>4</v>
      </c>
      <c r="BF717" s="28" t="n">
        <v>20</v>
      </c>
      <c r="BG717" s="35" t="n">
        <v>13270523.9074918</v>
      </c>
      <c r="BH717" s="28" t="s">
        <v>2266</v>
      </c>
      <c r="BI717" s="28" t="s">
        <v>133</v>
      </c>
      <c r="BJ717" s="28" t="s">
        <v>142</v>
      </c>
      <c r="BK717" s="34" t="n">
        <v>43440</v>
      </c>
      <c r="BL717" s="28" t="n">
        <v>3</v>
      </c>
      <c r="BM717" s="28" t="n">
        <v>18</v>
      </c>
      <c r="BN717" s="28" t="n">
        <v>10</v>
      </c>
      <c r="BO717" s="28" t="n">
        <v>15</v>
      </c>
      <c r="BP717" s="28" t="s">
        <v>100</v>
      </c>
      <c r="BQ717" s="28" t="s">
        <v>163</v>
      </c>
      <c r="BR717" s="28" t="s">
        <v>164</v>
      </c>
      <c r="BS717" s="28" t="s">
        <v>165</v>
      </c>
      <c r="BT717" s="28" t="str">
        <f aca="false">CONCATENATE(BH717,"_",BQ717)</f>
        <v>11-10_5-5</v>
      </c>
      <c r="BU717" s="35" t="n">
        <v>12260272658.1552</v>
      </c>
      <c r="BV717" s="27" t="s">
        <v>104</v>
      </c>
      <c r="BW717" s="35" t="n">
        <v>18390408987.2328</v>
      </c>
      <c r="BX717" s="28"/>
    </row>
    <row r="718" customFormat="false" ht="13.8" hidden="false" customHeight="false" outlineLevel="0" collapsed="false">
      <c r="A718" s="62" t="s">
        <v>2267</v>
      </c>
      <c r="B718" s="28"/>
      <c r="C718" s="27" t="n">
        <v>1</v>
      </c>
      <c r="D718" s="28" t="s">
        <v>2268</v>
      </c>
      <c r="E718" s="28" t="str">
        <f aca="false">CONCATENATE("G0",REPT("0",3-(LEN(D718)-FIND("G",D718))),RIGHT(D718,LEN(D718)-FIND("G",D718)))</f>
        <v>G0016</v>
      </c>
      <c r="F718" s="28" t="s">
        <v>2231</v>
      </c>
      <c r="G718" s="27" t="s">
        <v>78</v>
      </c>
      <c r="H718" s="28" t="s">
        <v>78</v>
      </c>
      <c r="I718" s="28" t="s">
        <v>78</v>
      </c>
      <c r="J718" s="27" t="s">
        <v>78</v>
      </c>
      <c r="K718" s="28"/>
      <c r="L718" s="27" t="s">
        <v>2231</v>
      </c>
      <c r="M718" s="27" t="s">
        <v>2232</v>
      </c>
      <c r="N718" s="50" t="s">
        <v>2254</v>
      </c>
      <c r="O718" s="28" t="s">
        <v>2233</v>
      </c>
      <c r="P718" s="28"/>
      <c r="Q718" s="28"/>
      <c r="R718" s="31" t="n">
        <v>1912</v>
      </c>
      <c r="S718" s="31"/>
      <c r="T718" s="31"/>
      <c r="U718" s="28"/>
      <c r="V718" s="28"/>
      <c r="W718" s="50" t="s">
        <v>2234</v>
      </c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 t="s">
        <v>94</v>
      </c>
      <c r="AP718" s="28" t="n">
        <v>0.006</v>
      </c>
      <c r="AQ718" s="28"/>
      <c r="AR718" s="34" t="n">
        <v>43389</v>
      </c>
      <c r="AS718" s="28" t="n">
        <v>14</v>
      </c>
      <c r="AT718" s="28" t="n">
        <v>4</v>
      </c>
      <c r="AU718" s="28" t="n">
        <f aca="false">6-AT718</f>
        <v>2</v>
      </c>
      <c r="AV718" s="28"/>
      <c r="AW718" s="28" t="s">
        <v>95</v>
      </c>
      <c r="AX718" s="28" t="s">
        <v>96</v>
      </c>
      <c r="AY718" s="28" t="n">
        <f aca="false">45-2.5-20</f>
        <v>22.5</v>
      </c>
      <c r="AZ718" s="28" t="n">
        <v>45</v>
      </c>
      <c r="BA718" s="28" t="n">
        <v>0.47</v>
      </c>
      <c r="BB718" s="33" t="n">
        <f aca="false">BA718*45/AT718</f>
        <v>5.2875</v>
      </c>
      <c r="BC718" s="28" t="n">
        <v>11</v>
      </c>
      <c r="BD718" s="34" t="n">
        <v>43390</v>
      </c>
      <c r="BE718" s="28" t="n">
        <v>4</v>
      </c>
      <c r="BF718" s="28" t="n">
        <v>20</v>
      </c>
      <c r="BG718" s="35" t="n">
        <v>11724057.8237127</v>
      </c>
      <c r="BH718" s="28" t="s">
        <v>2269</v>
      </c>
      <c r="BI718" s="28" t="s">
        <v>98</v>
      </c>
      <c r="BJ718" s="28" t="s">
        <v>133</v>
      </c>
      <c r="BK718" s="34" t="n">
        <v>43440</v>
      </c>
      <c r="BL718" s="28" t="n">
        <v>3</v>
      </c>
      <c r="BM718" s="28" t="n">
        <v>18</v>
      </c>
      <c r="BN718" s="28" t="n">
        <v>10</v>
      </c>
      <c r="BO718" s="28" t="n">
        <v>15</v>
      </c>
      <c r="BP718" s="28" t="s">
        <v>100</v>
      </c>
      <c r="BQ718" s="28" t="s">
        <v>163</v>
      </c>
      <c r="BR718" s="28" t="s">
        <v>164</v>
      </c>
      <c r="BS718" s="28" t="s">
        <v>165</v>
      </c>
      <c r="BT718" s="28" t="str">
        <f aca="false">CONCATENATE(BH718,"_",BQ718)</f>
        <v>12-11_5-5</v>
      </c>
      <c r="BU718" s="35" t="n">
        <v>7322799258.51519</v>
      </c>
      <c r="BV718" s="27" t="s">
        <v>104</v>
      </c>
      <c r="BW718" s="35" t="n">
        <v>10984198887.7728</v>
      </c>
      <c r="BX718" s="28"/>
    </row>
    <row r="719" customFormat="false" ht="13.8" hidden="false" customHeight="false" outlineLevel="0" collapsed="false">
      <c r="A719" s="62" t="s">
        <v>2270</v>
      </c>
      <c r="B719" s="28"/>
      <c r="C719" s="27" t="n">
        <v>1</v>
      </c>
      <c r="D719" s="28" t="s">
        <v>2271</v>
      </c>
      <c r="E719" s="28" t="str">
        <f aca="false">CONCATENATE("G0",REPT("0",3-(LEN(D719)-FIND("G",D719))),RIGHT(D719,LEN(D719)-FIND("G",D719)))</f>
        <v>G0017</v>
      </c>
      <c r="F719" s="28" t="s">
        <v>2231</v>
      </c>
      <c r="G719" s="27" t="s">
        <v>78</v>
      </c>
      <c r="H719" s="28" t="s">
        <v>78</v>
      </c>
      <c r="I719" s="28" t="s">
        <v>78</v>
      </c>
      <c r="J719" s="27" t="s">
        <v>78</v>
      </c>
      <c r="K719" s="28"/>
      <c r="L719" s="27" t="s">
        <v>2231</v>
      </c>
      <c r="M719" s="27" t="s">
        <v>2232</v>
      </c>
      <c r="N719" s="50" t="s">
        <v>2254</v>
      </c>
      <c r="O719" s="28" t="s">
        <v>2233</v>
      </c>
      <c r="P719" s="28"/>
      <c r="Q719" s="28"/>
      <c r="R719" s="31" t="n">
        <v>1938</v>
      </c>
      <c r="S719" s="31"/>
      <c r="T719" s="31"/>
      <c r="U719" s="28"/>
      <c r="V719" s="28"/>
      <c r="W719" s="50" t="s">
        <v>2234</v>
      </c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 t="s">
        <v>2255</v>
      </c>
      <c r="AP719" s="28" t="n">
        <v>0.046</v>
      </c>
      <c r="AQ719" s="28"/>
      <c r="AR719" s="34" t="n">
        <v>43389</v>
      </c>
      <c r="AS719" s="28" t="n">
        <v>14</v>
      </c>
      <c r="AT719" s="28" t="n">
        <v>32</v>
      </c>
      <c r="AU719" s="28" t="n">
        <v>0</v>
      </c>
      <c r="AV719" s="28" t="s">
        <v>2272</v>
      </c>
      <c r="AW719" s="28" t="s">
        <v>95</v>
      </c>
      <c r="AX719" s="28" t="s">
        <v>96</v>
      </c>
      <c r="AY719" s="28" t="n">
        <f aca="false">45-2.5-20</f>
        <v>22.5</v>
      </c>
      <c r="AZ719" s="28" t="n">
        <v>45</v>
      </c>
      <c r="BA719" s="28" t="n">
        <v>0.459</v>
      </c>
      <c r="BB719" s="33" t="n">
        <f aca="false">BA719*45/AT719</f>
        <v>0.64546875</v>
      </c>
      <c r="BC719" s="28" t="n">
        <v>12</v>
      </c>
      <c r="BD719" s="34" t="n">
        <v>43390</v>
      </c>
      <c r="BE719" s="28" t="n">
        <v>4</v>
      </c>
      <c r="BF719" s="28" t="n">
        <v>20</v>
      </c>
      <c r="BG719" s="35" t="n">
        <v>28537610.2643601</v>
      </c>
      <c r="BH719" s="28" t="s">
        <v>663</v>
      </c>
      <c r="BI719" s="28" t="s">
        <v>134</v>
      </c>
      <c r="BJ719" s="28" t="s">
        <v>98</v>
      </c>
      <c r="BK719" s="34" t="n">
        <v>43440</v>
      </c>
      <c r="BL719" s="28" t="n">
        <v>3</v>
      </c>
      <c r="BM719" s="28" t="n">
        <v>18</v>
      </c>
      <c r="BN719" s="28" t="n">
        <v>10</v>
      </c>
      <c r="BO719" s="28" t="n">
        <v>15</v>
      </c>
      <c r="BP719" s="28" t="s">
        <v>100</v>
      </c>
      <c r="BQ719" s="28" t="s">
        <v>163</v>
      </c>
      <c r="BR719" s="28" t="s">
        <v>164</v>
      </c>
      <c r="BS719" s="28" t="s">
        <v>165</v>
      </c>
      <c r="BT719" s="28" t="str">
        <f aca="false">CONCATENATE(BH719,"_",BQ719)</f>
        <v>13-12_5-5</v>
      </c>
      <c r="BU719" s="35" t="n">
        <v>17056.4196167207</v>
      </c>
      <c r="BV719" s="27" t="s">
        <v>104</v>
      </c>
      <c r="BW719" s="35" t="n">
        <v>25584.629425081</v>
      </c>
      <c r="BX719" s="28"/>
    </row>
    <row r="720" customFormat="false" ht="13.8" hidden="false" customHeight="false" outlineLevel="0" collapsed="false">
      <c r="A720" s="62" t="s">
        <v>2273</v>
      </c>
      <c r="B720" s="28"/>
      <c r="C720" s="27" t="n">
        <v>1</v>
      </c>
      <c r="D720" s="28" t="s">
        <v>2274</v>
      </c>
      <c r="E720" s="28" t="str">
        <f aca="false">CONCATENATE("G0",REPT("0",3-(LEN(D720)-FIND("G",D720))),RIGHT(D720,LEN(D720)-FIND("G",D720)))</f>
        <v>G0018</v>
      </c>
      <c r="F720" s="28" t="s">
        <v>2231</v>
      </c>
      <c r="G720" s="27" t="s">
        <v>78</v>
      </c>
      <c r="H720" s="28" t="s">
        <v>78</v>
      </c>
      <c r="I720" s="28" t="s">
        <v>78</v>
      </c>
      <c r="J720" s="27" t="s">
        <v>78</v>
      </c>
      <c r="K720" s="28"/>
      <c r="L720" s="27" t="s">
        <v>2231</v>
      </c>
      <c r="M720" s="27" t="s">
        <v>2232</v>
      </c>
      <c r="N720" s="50" t="s">
        <v>2254</v>
      </c>
      <c r="O720" s="28" t="s">
        <v>2233</v>
      </c>
      <c r="P720" s="28"/>
      <c r="Q720" s="28"/>
      <c r="R720" s="31" t="n">
        <v>1938</v>
      </c>
      <c r="S720" s="31"/>
      <c r="T720" s="31"/>
      <c r="U720" s="28"/>
      <c r="V720" s="28"/>
      <c r="W720" s="50" t="s">
        <v>2234</v>
      </c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 t="s">
        <v>359</v>
      </c>
      <c r="AP720" s="28" t="n">
        <v>0.012</v>
      </c>
      <c r="AQ720" s="28"/>
      <c r="AR720" s="34" t="n">
        <v>43395</v>
      </c>
      <c r="AS720" s="28" t="n">
        <v>15</v>
      </c>
      <c r="AT720" s="28" t="n">
        <v>9</v>
      </c>
      <c r="AU720" s="28"/>
      <c r="AV720" s="28"/>
      <c r="AW720" s="28" t="s">
        <v>95</v>
      </c>
      <c r="AX720" s="28" t="s">
        <v>96</v>
      </c>
      <c r="AY720" s="28" t="n">
        <f aca="false">45-2.5-20</f>
        <v>22.5</v>
      </c>
      <c r="AZ720" s="28" t="n">
        <v>45</v>
      </c>
      <c r="BA720" s="28" t="n">
        <v>0.372</v>
      </c>
      <c r="BB720" s="33" t="n">
        <f aca="false">BA720*45/AT720</f>
        <v>1.86</v>
      </c>
      <c r="BC720" s="28" t="n">
        <v>42</v>
      </c>
      <c r="BD720" s="34" t="n">
        <v>43405</v>
      </c>
      <c r="BE720" s="28" t="n">
        <v>6</v>
      </c>
      <c r="BF720" s="28" t="n">
        <v>20</v>
      </c>
      <c r="BG720" s="35" t="n">
        <v>2863028956.37477</v>
      </c>
      <c r="BH720" s="28" t="s">
        <v>2275</v>
      </c>
      <c r="BI720" s="28" t="s">
        <v>162</v>
      </c>
      <c r="BJ720" s="28" t="s">
        <v>149</v>
      </c>
      <c r="BK720" s="34" t="n">
        <v>43439</v>
      </c>
      <c r="BL720" s="28" t="n">
        <v>2</v>
      </c>
      <c r="BM720" s="28" t="n">
        <v>18</v>
      </c>
      <c r="BN720" s="28" t="n">
        <v>8</v>
      </c>
      <c r="BO720" s="28" t="n">
        <v>15</v>
      </c>
      <c r="BP720" s="28" t="s">
        <v>100</v>
      </c>
      <c r="BQ720" s="28" t="s">
        <v>181</v>
      </c>
      <c r="BR720" s="28" t="s">
        <v>182</v>
      </c>
      <c r="BS720" s="28" t="s">
        <v>183</v>
      </c>
      <c r="BT720" s="28" t="str">
        <f aca="false">CONCATENATE(BH720,"_",BQ720)</f>
        <v>6-2_2-2</v>
      </c>
      <c r="BU720" s="35" t="n">
        <v>28222444115.4233</v>
      </c>
      <c r="BV720" s="27" t="s">
        <v>104</v>
      </c>
      <c r="BW720" s="35" t="n">
        <v>42333666173.135</v>
      </c>
      <c r="BX720" s="28"/>
    </row>
    <row r="721" customFormat="false" ht="13.8" hidden="false" customHeight="false" outlineLevel="0" collapsed="false">
      <c r="A721" s="62" t="s">
        <v>2276</v>
      </c>
      <c r="B721" s="28"/>
      <c r="C721" s="27" t="n">
        <v>1</v>
      </c>
      <c r="D721" s="28" t="s">
        <v>2277</v>
      </c>
      <c r="E721" s="28" t="str">
        <f aca="false">CONCATENATE("G0",REPT("0",3-(LEN(D721)-FIND("G",D721))),RIGHT(D721,LEN(D721)-FIND("G",D721)))</f>
        <v>G0019</v>
      </c>
      <c r="F721" s="28" t="s">
        <v>2231</v>
      </c>
      <c r="G721" s="27" t="s">
        <v>78</v>
      </c>
      <c r="H721" s="28" t="s">
        <v>78</v>
      </c>
      <c r="I721" s="28" t="s">
        <v>78</v>
      </c>
      <c r="J721" s="27" t="s">
        <v>78</v>
      </c>
      <c r="K721" s="28"/>
      <c r="L721" s="27" t="s">
        <v>2231</v>
      </c>
      <c r="M721" s="27" t="s">
        <v>2232</v>
      </c>
      <c r="N721" s="50" t="s">
        <v>2254</v>
      </c>
      <c r="O721" s="28" t="s">
        <v>2233</v>
      </c>
      <c r="P721" s="28"/>
      <c r="Q721" s="28"/>
      <c r="R721" s="31" t="n">
        <v>1910</v>
      </c>
      <c r="S721" s="31"/>
      <c r="T721" s="31"/>
      <c r="U721" s="28"/>
      <c r="V721" s="28"/>
      <c r="W721" s="50" t="s">
        <v>2234</v>
      </c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 t="s">
        <v>359</v>
      </c>
      <c r="AP721" s="28" t="n">
        <v>0.012</v>
      </c>
      <c r="AQ721" s="28"/>
      <c r="AR721" s="34" t="n">
        <v>43395</v>
      </c>
      <c r="AS721" s="28" t="n">
        <v>15</v>
      </c>
      <c r="AT721" s="28" t="n">
        <v>5</v>
      </c>
      <c r="AU721" s="28"/>
      <c r="AV721" s="28"/>
      <c r="AW721" s="28" t="s">
        <v>95</v>
      </c>
      <c r="AX721" s="28" t="s">
        <v>96</v>
      </c>
      <c r="AY721" s="28" t="n">
        <f aca="false">45-2.5-20</f>
        <v>22.5</v>
      </c>
      <c r="AZ721" s="28" t="n">
        <v>45</v>
      </c>
      <c r="BA721" s="28" t="n">
        <v>0.131</v>
      </c>
      <c r="BB721" s="33" t="n">
        <f aca="false">BA721*45/AT721</f>
        <v>1.179</v>
      </c>
      <c r="BC721" s="28" t="n">
        <v>43</v>
      </c>
      <c r="BD721" s="34" t="n">
        <v>43405</v>
      </c>
      <c r="BE721" s="28" t="n">
        <v>6</v>
      </c>
      <c r="BF721" s="28" t="n">
        <v>20</v>
      </c>
      <c r="BG721" s="35" t="n">
        <v>12464254.842743</v>
      </c>
      <c r="BH721" s="28" t="s">
        <v>2278</v>
      </c>
      <c r="BI721" s="28" t="s">
        <v>118</v>
      </c>
      <c r="BJ721" s="28" t="s">
        <v>178</v>
      </c>
      <c r="BK721" s="34" t="n">
        <v>43440</v>
      </c>
      <c r="BL721" s="28" t="n">
        <v>3</v>
      </c>
      <c r="BM721" s="28" t="n">
        <v>18</v>
      </c>
      <c r="BN721" s="28" t="n">
        <v>10</v>
      </c>
      <c r="BO721" s="28" t="n">
        <v>15</v>
      </c>
      <c r="BP721" s="28" t="s">
        <v>100</v>
      </c>
      <c r="BQ721" s="28" t="s">
        <v>163</v>
      </c>
      <c r="BR721" s="28" t="s">
        <v>164</v>
      </c>
      <c r="BS721" s="28" t="s">
        <v>165</v>
      </c>
      <c r="BT721" s="28" t="str">
        <f aca="false">CONCATENATE(BH721,"_",BQ721)</f>
        <v>7-3_5-5</v>
      </c>
      <c r="BU721" s="35" t="n">
        <v>21909001652.3075</v>
      </c>
      <c r="BV721" s="27" t="s">
        <v>104</v>
      </c>
      <c r="BW721" s="35" t="n">
        <v>32863502478.4612</v>
      </c>
      <c r="BX721" s="28"/>
    </row>
    <row r="722" customFormat="false" ht="13.8" hidden="false" customHeight="false" outlineLevel="0" collapsed="false">
      <c r="A722" s="62" t="s">
        <v>2279</v>
      </c>
      <c r="B722" s="28"/>
      <c r="C722" s="27" t="n">
        <v>1</v>
      </c>
      <c r="D722" s="28" t="s">
        <v>2280</v>
      </c>
      <c r="E722" s="28" t="str">
        <f aca="false">CONCATENATE("G0",REPT("0",3-(LEN(D722)-FIND("G",D722))),RIGHT(D722,LEN(D722)-FIND("G",D722)))</f>
        <v>G0010</v>
      </c>
      <c r="F722" s="28" t="s">
        <v>2231</v>
      </c>
      <c r="G722" s="27" t="s">
        <v>78</v>
      </c>
      <c r="H722" s="28" t="s">
        <v>78</v>
      </c>
      <c r="I722" s="28" t="s">
        <v>78</v>
      </c>
      <c r="J722" s="27" t="s">
        <v>78</v>
      </c>
      <c r="K722" s="28"/>
      <c r="L722" s="27" t="s">
        <v>2231</v>
      </c>
      <c r="M722" s="27" t="s">
        <v>2232</v>
      </c>
      <c r="N722" s="50" t="s">
        <v>2254</v>
      </c>
      <c r="O722" s="28" t="s">
        <v>2233</v>
      </c>
      <c r="P722" s="28"/>
      <c r="Q722" s="28"/>
      <c r="R722" s="31" t="n">
        <v>1910</v>
      </c>
      <c r="S722" s="31"/>
      <c r="T722" s="31"/>
      <c r="U722" s="28"/>
      <c r="V722" s="28"/>
      <c r="W722" s="50" t="s">
        <v>2234</v>
      </c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 t="s">
        <v>359</v>
      </c>
      <c r="AP722" s="28" t="n">
        <v>0.01</v>
      </c>
      <c r="AQ722" s="28"/>
      <c r="AR722" s="34" t="n">
        <v>43376</v>
      </c>
      <c r="AS722" s="28" t="n">
        <v>11</v>
      </c>
      <c r="AT722" s="28" t="n">
        <v>3</v>
      </c>
      <c r="AU722" s="28" t="n">
        <f aca="false">10-AT722</f>
        <v>7</v>
      </c>
      <c r="AV722" s="28"/>
      <c r="AW722" s="28" t="s">
        <v>95</v>
      </c>
      <c r="AX722" s="28" t="s">
        <v>96</v>
      </c>
      <c r="AY722" s="28" t="n">
        <f aca="false">45-2.5-20</f>
        <v>22.5</v>
      </c>
      <c r="AZ722" s="28" t="n">
        <v>45</v>
      </c>
      <c r="BA722" s="28" t="n">
        <f aca="false">351/1000</f>
        <v>0.351</v>
      </c>
      <c r="BB722" s="45" t="n">
        <f aca="false">BA722*45/AT722</f>
        <v>5.265</v>
      </c>
      <c r="BC722" s="28" t="n">
        <v>85</v>
      </c>
      <c r="BD722" s="34" t="n">
        <v>43425</v>
      </c>
      <c r="BE722" s="28" t="n">
        <v>8</v>
      </c>
      <c r="BF722" s="28" t="n">
        <v>20</v>
      </c>
      <c r="BG722" s="35" t="n">
        <v>23989143.0214134</v>
      </c>
      <c r="BH722" s="28" t="s">
        <v>2281</v>
      </c>
      <c r="BI722" s="28" t="s">
        <v>133</v>
      </c>
      <c r="BJ722" s="28" t="s">
        <v>168</v>
      </c>
      <c r="BK722" s="34" t="n">
        <v>43440</v>
      </c>
      <c r="BL722" s="28" t="n">
        <v>3</v>
      </c>
      <c r="BM722" s="28" t="n">
        <v>18</v>
      </c>
      <c r="BN722" s="28" t="n">
        <v>10</v>
      </c>
      <c r="BO722" s="28" t="n">
        <v>15</v>
      </c>
      <c r="BP722" s="28" t="s">
        <v>100</v>
      </c>
      <c r="BQ722" s="28" t="s">
        <v>192</v>
      </c>
      <c r="BR722" s="28" t="s">
        <v>240</v>
      </c>
      <c r="BS722" s="28" t="s">
        <v>208</v>
      </c>
      <c r="BT722" s="28" t="str">
        <f aca="false">CONCATENATE(BH722,"_",BQ722)</f>
        <v>11-4_6-6</v>
      </c>
      <c r="BU722" s="35" t="n">
        <v>12333115729.7926</v>
      </c>
      <c r="BV722" s="27" t="s">
        <v>104</v>
      </c>
      <c r="BW722" s="35" t="n">
        <v>18499673594.6888</v>
      </c>
      <c r="BX722" s="28"/>
    </row>
    <row r="723" customFormat="false" ht="13.8" hidden="false" customHeight="false" outlineLevel="0" collapsed="false">
      <c r="A723" s="62" t="s">
        <v>2282</v>
      </c>
      <c r="B723" s="28"/>
      <c r="C723" s="27" t="n">
        <v>1</v>
      </c>
      <c r="D723" s="28" t="s">
        <v>2283</v>
      </c>
      <c r="E723" s="28" t="str">
        <f aca="false">CONCATENATE("G0",REPT("0",3-(LEN(D723)-FIND("G",D723))),RIGHT(D723,LEN(D723)-FIND("G",D723)))</f>
        <v>G0013</v>
      </c>
      <c r="F723" s="28" t="s">
        <v>2231</v>
      </c>
      <c r="G723" s="27" t="s">
        <v>78</v>
      </c>
      <c r="H723" s="28" t="s">
        <v>78</v>
      </c>
      <c r="I723" s="28" t="s">
        <v>78</v>
      </c>
      <c r="J723" s="27" t="s">
        <v>78</v>
      </c>
      <c r="K723" s="28"/>
      <c r="L723" s="27" t="s">
        <v>2231</v>
      </c>
      <c r="M723" s="27" t="s">
        <v>2232</v>
      </c>
      <c r="N723" s="50" t="s">
        <v>2254</v>
      </c>
      <c r="O723" s="28" t="s">
        <v>2233</v>
      </c>
      <c r="P723" s="28"/>
      <c r="Q723" s="28"/>
      <c r="R723" s="31" t="n">
        <v>1939</v>
      </c>
      <c r="S723" s="31"/>
      <c r="T723" s="31"/>
      <c r="U723" s="28"/>
      <c r="V723" s="28"/>
      <c r="W723" s="50" t="s">
        <v>2234</v>
      </c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 t="s">
        <v>359</v>
      </c>
      <c r="AP723" s="28" t="n">
        <v>0.02</v>
      </c>
      <c r="AQ723" s="28"/>
      <c r="AR723" s="34" t="n">
        <v>43384</v>
      </c>
      <c r="AS723" s="28" t="n">
        <v>12</v>
      </c>
      <c r="AT723" s="28" t="n">
        <v>2</v>
      </c>
      <c r="AU723" s="28" t="n">
        <v>0</v>
      </c>
      <c r="AV723" s="28" t="s">
        <v>2284</v>
      </c>
      <c r="AW723" s="28" t="s">
        <v>95</v>
      </c>
      <c r="AX723" s="28" t="s">
        <v>96</v>
      </c>
      <c r="AY723" s="28" t="n">
        <f aca="false">45-2.5-20</f>
        <v>22.5</v>
      </c>
      <c r="AZ723" s="28" t="n">
        <v>45</v>
      </c>
      <c r="BA723" s="28" t="n">
        <v>0.262</v>
      </c>
      <c r="BB723" s="28" t="n">
        <f aca="false">BA723*45/AT723</f>
        <v>5.895</v>
      </c>
      <c r="BC723" s="28" t="n">
        <v>152</v>
      </c>
      <c r="BD723" s="34" t="n">
        <v>43430</v>
      </c>
      <c r="BE723" s="28" t="n">
        <v>10</v>
      </c>
      <c r="BF723" s="28" t="n">
        <v>20</v>
      </c>
      <c r="BG723" s="35" t="n">
        <v>13036159.3832862</v>
      </c>
      <c r="BH723" s="28" t="s">
        <v>2285</v>
      </c>
      <c r="BI723" s="28" t="s">
        <v>99</v>
      </c>
      <c r="BJ723" s="28" t="s">
        <v>178</v>
      </c>
      <c r="BK723" s="34" t="n">
        <v>43443</v>
      </c>
      <c r="BL723" s="28" t="n">
        <v>4</v>
      </c>
      <c r="BM723" s="28" t="n">
        <v>18</v>
      </c>
      <c r="BN723" s="28" t="n">
        <v>10</v>
      </c>
      <c r="BO723" s="28" t="n">
        <v>15</v>
      </c>
      <c r="BP723" s="28" t="s">
        <v>100</v>
      </c>
      <c r="BQ723" s="28" t="s">
        <v>101</v>
      </c>
      <c r="BR723" s="28" t="s">
        <v>102</v>
      </c>
      <c r="BS723" s="28" t="s">
        <v>103</v>
      </c>
      <c r="BT723" s="28" t="str">
        <f aca="false">CONCATENATE(BH723,"_",BQ723)</f>
        <v>15-3_8-8</v>
      </c>
      <c r="BU723" s="35" t="n">
        <v>14149529347.7605</v>
      </c>
      <c r="BV723" s="27" t="s">
        <v>104</v>
      </c>
      <c r="BW723" s="35" t="n">
        <v>21224294021.6407</v>
      </c>
      <c r="BX723" s="28"/>
    </row>
    <row r="724" customFormat="false" ht="13.8" hidden="false" customHeight="false" outlineLevel="0" collapsed="false">
      <c r="A724" s="62" t="s">
        <v>2286</v>
      </c>
      <c r="B724" s="28"/>
      <c r="C724" s="27" t="n">
        <v>1</v>
      </c>
      <c r="D724" s="28" t="s">
        <v>2287</v>
      </c>
      <c r="E724" s="28" t="str">
        <f aca="false">CONCATENATE("G0",REPT("0",3-(LEN(D724)-FIND("G",D724))),RIGHT(D724,LEN(D724)-FIND("G",D724)))</f>
        <v>G0011</v>
      </c>
      <c r="F724" s="28" t="s">
        <v>2231</v>
      </c>
      <c r="G724" s="27" t="s">
        <v>78</v>
      </c>
      <c r="H724" s="28" t="s">
        <v>78</v>
      </c>
      <c r="I724" s="28" t="s">
        <v>78</v>
      </c>
      <c r="J724" s="27" t="s">
        <v>78</v>
      </c>
      <c r="K724" s="28"/>
      <c r="L724" s="27" t="s">
        <v>2231</v>
      </c>
      <c r="M724" s="27" t="s">
        <v>2232</v>
      </c>
      <c r="N724" s="50" t="s">
        <v>2254</v>
      </c>
      <c r="O724" s="28" t="s">
        <v>2233</v>
      </c>
      <c r="P724" s="28"/>
      <c r="Q724" s="28"/>
      <c r="R724" s="31" t="n">
        <v>1939</v>
      </c>
      <c r="S724" s="31"/>
      <c r="T724" s="31"/>
      <c r="U724" s="28"/>
      <c r="V724" s="28"/>
      <c r="W724" s="50" t="s">
        <v>2234</v>
      </c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 t="s">
        <v>2255</v>
      </c>
      <c r="AP724" s="28" t="n">
        <v>0.062</v>
      </c>
      <c r="AQ724" s="28"/>
      <c r="AR724" s="34" t="n">
        <v>43376</v>
      </c>
      <c r="AS724" s="28" t="n">
        <v>11</v>
      </c>
      <c r="AT724" s="28" t="n">
        <v>23</v>
      </c>
      <c r="AU724" s="28" t="n">
        <f aca="false">62-AT724</f>
        <v>39</v>
      </c>
      <c r="AV724" s="28" t="s">
        <v>2288</v>
      </c>
      <c r="AW724" s="28" t="s">
        <v>95</v>
      </c>
      <c r="AX724" s="28" t="s">
        <v>96</v>
      </c>
      <c r="AY724" s="28" t="n">
        <f aca="false">45-2.5-20</f>
        <v>22.5</v>
      </c>
      <c r="AZ724" s="28" t="n">
        <v>45</v>
      </c>
      <c r="BA724" s="28" t="n">
        <f aca="false">377/1000</f>
        <v>0.377</v>
      </c>
      <c r="BB724" s="45" t="n">
        <f aca="false">BA724*45/AT724</f>
        <v>0.737608695652174</v>
      </c>
      <c r="BC724" s="28" t="n">
        <v>191</v>
      </c>
      <c r="BD724" s="34" t="n">
        <v>43432</v>
      </c>
      <c r="BE724" s="28" t="n">
        <v>11</v>
      </c>
      <c r="BF724" s="28" t="n">
        <v>20</v>
      </c>
      <c r="BG724" s="35" t="n">
        <v>34730745.6478883</v>
      </c>
      <c r="BH724" s="28" t="s">
        <v>1441</v>
      </c>
      <c r="BI724" s="28" t="s">
        <v>169</v>
      </c>
      <c r="BJ724" s="28" t="s">
        <v>175</v>
      </c>
      <c r="BK724" s="34" t="n">
        <v>43443</v>
      </c>
      <c r="BL724" s="28" t="n">
        <v>4</v>
      </c>
      <c r="BM724" s="28" t="n">
        <v>18</v>
      </c>
      <c r="BN724" s="28" t="n">
        <v>10</v>
      </c>
      <c r="BO724" s="28" t="n">
        <v>15</v>
      </c>
      <c r="BP724" s="28" t="s">
        <v>100</v>
      </c>
      <c r="BQ724" s="28" t="s">
        <v>135</v>
      </c>
      <c r="BR724" s="28" t="s">
        <v>136</v>
      </c>
      <c r="BS724" s="28" t="s">
        <v>123</v>
      </c>
      <c r="BT724" s="28" t="str">
        <f aca="false">CONCATENATE(BH724,"_",BQ724)</f>
        <v>1-14_9-9</v>
      </c>
      <c r="BU724" s="35" t="n">
        <v>31405519953.0349</v>
      </c>
      <c r="BV724" s="27" t="s">
        <v>104</v>
      </c>
      <c r="BW724" s="35" t="n">
        <v>47108279929.5524</v>
      </c>
      <c r="BX724" s="28"/>
    </row>
    <row r="725" customFormat="false" ht="13.8" hidden="false" customHeight="false" outlineLevel="0" collapsed="false">
      <c r="A725" s="62" t="s">
        <v>2289</v>
      </c>
      <c r="B725" s="28"/>
      <c r="C725" s="27" t="n">
        <v>1</v>
      </c>
      <c r="D725" s="28" t="s">
        <v>2290</v>
      </c>
      <c r="E725" s="28" t="str">
        <f aca="false">CONCATENATE("G0",REPT("0",3-(LEN(D725)-FIND("G",D725))),RIGHT(D725,LEN(D725)-FIND("G",D725)))</f>
        <v>G0020</v>
      </c>
      <c r="F725" s="28" t="s">
        <v>2231</v>
      </c>
      <c r="G725" s="27" t="s">
        <v>78</v>
      </c>
      <c r="H725" s="28" t="s">
        <v>78</v>
      </c>
      <c r="I725" s="28" t="s">
        <v>78</v>
      </c>
      <c r="J725" s="27" t="s">
        <v>78</v>
      </c>
      <c r="K725" s="28"/>
      <c r="L725" s="27" t="s">
        <v>2231</v>
      </c>
      <c r="M725" s="27" t="s">
        <v>2232</v>
      </c>
      <c r="N725" s="50" t="s">
        <v>2254</v>
      </c>
      <c r="O725" s="28" t="s">
        <v>2233</v>
      </c>
      <c r="P725" s="28"/>
      <c r="Q725" s="28"/>
      <c r="R725" s="31" t="n">
        <v>1986</v>
      </c>
      <c r="S725" s="31"/>
      <c r="T725" s="31"/>
      <c r="U725" s="28"/>
      <c r="V725" s="28"/>
      <c r="W725" s="50" t="s">
        <v>2234</v>
      </c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 t="s">
        <v>94</v>
      </c>
      <c r="AP725" s="28" t="n">
        <v>0.018</v>
      </c>
      <c r="AQ725" s="28"/>
      <c r="AR725" s="34" t="n">
        <v>43403</v>
      </c>
      <c r="AS725" s="28" t="n">
        <v>16</v>
      </c>
      <c r="AT725" s="28" t="n">
        <v>7</v>
      </c>
      <c r="AU725" s="28" t="n">
        <f aca="false">18-AT725</f>
        <v>11</v>
      </c>
      <c r="AV725" s="28" t="s">
        <v>2291</v>
      </c>
      <c r="AW725" s="28" t="s">
        <v>95</v>
      </c>
      <c r="AX725" s="28" t="s">
        <v>96</v>
      </c>
      <c r="AY725" s="28" t="n">
        <f aca="false">45-2.5-20</f>
        <v>22.5</v>
      </c>
      <c r="AZ725" s="28" t="n">
        <v>45</v>
      </c>
      <c r="BA725" s="28" t="n">
        <v>3.55</v>
      </c>
      <c r="BB725" s="33" t="n">
        <f aca="false">BA725*45/AT725</f>
        <v>22.8214285714286</v>
      </c>
      <c r="BC725" s="28" t="n">
        <v>200</v>
      </c>
      <c r="BD725" s="34" t="n">
        <v>43432</v>
      </c>
      <c r="BE725" s="28" t="n">
        <v>11</v>
      </c>
      <c r="BF725" s="28" t="n">
        <v>20</v>
      </c>
      <c r="BG725" s="35" t="n">
        <v>381255513.16426</v>
      </c>
      <c r="BH725" s="28" t="s">
        <v>121</v>
      </c>
      <c r="BI725" s="28" t="s">
        <v>141</v>
      </c>
      <c r="BJ725" s="28" t="s">
        <v>161</v>
      </c>
      <c r="BK725" s="34" t="n">
        <v>43443</v>
      </c>
      <c r="BL725" s="28" t="n">
        <v>4</v>
      </c>
      <c r="BM725" s="28" t="n">
        <v>18</v>
      </c>
      <c r="BN725" s="28" t="n">
        <v>10</v>
      </c>
      <c r="BO725" s="28" t="n">
        <v>15</v>
      </c>
      <c r="BP725" s="28" t="s">
        <v>100</v>
      </c>
      <c r="BQ725" s="28" t="s">
        <v>135</v>
      </c>
      <c r="BR725" s="28" t="s">
        <v>136</v>
      </c>
      <c r="BS725" s="28" t="s">
        <v>123</v>
      </c>
      <c r="BT725" s="28" t="str">
        <f aca="false">CONCATENATE(BH725,"_",BQ725)</f>
        <v>8-9_9-9</v>
      </c>
      <c r="BU725" s="35" t="n">
        <v>52276021196.2738</v>
      </c>
      <c r="BV725" s="27" t="s">
        <v>104</v>
      </c>
      <c r="BW725" s="35" t="n">
        <v>78414031794.4107</v>
      </c>
      <c r="BX725" s="28"/>
    </row>
    <row r="726" customFormat="false" ht="13.8" hidden="false" customHeight="false" outlineLevel="0" collapsed="false">
      <c r="A726" s="62" t="s">
        <v>2292</v>
      </c>
      <c r="B726" s="28"/>
      <c r="C726" s="27" t="n">
        <v>1</v>
      </c>
      <c r="D726" s="28" t="s">
        <v>2293</v>
      </c>
      <c r="E726" s="28" t="str">
        <f aca="false">CONCATENATE("G0",REPT("0",3-(LEN(D726)-FIND("G",D726))),RIGHT(D726,LEN(D726)-FIND("G",D726)))</f>
        <v>G0014</v>
      </c>
      <c r="F726" s="28" t="s">
        <v>2231</v>
      </c>
      <c r="G726" s="27" t="s">
        <v>78</v>
      </c>
      <c r="H726" s="28" t="s">
        <v>78</v>
      </c>
      <c r="I726" s="28" t="s">
        <v>78</v>
      </c>
      <c r="J726" s="27" t="s">
        <v>78</v>
      </c>
      <c r="K726" s="28"/>
      <c r="L726" s="27" t="s">
        <v>2231</v>
      </c>
      <c r="M726" s="27" t="s">
        <v>2232</v>
      </c>
      <c r="N726" s="50" t="s">
        <v>2254</v>
      </c>
      <c r="O726" s="28" t="s">
        <v>2233</v>
      </c>
      <c r="P726" s="28"/>
      <c r="Q726" s="28"/>
      <c r="R726" s="31" t="n">
        <v>1927</v>
      </c>
      <c r="S726" s="31"/>
      <c r="T726" s="31"/>
      <c r="U726" s="28"/>
      <c r="V726" s="28"/>
      <c r="W726" s="50" t="s">
        <v>2234</v>
      </c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 t="s">
        <v>2294</v>
      </c>
      <c r="AP726" s="28" t="n">
        <v>0.08</v>
      </c>
      <c r="AQ726" s="28"/>
      <c r="AR726" s="34" t="n">
        <v>43385</v>
      </c>
      <c r="AS726" s="28" t="n">
        <v>13</v>
      </c>
      <c r="AT726" s="28" t="n">
        <v>3</v>
      </c>
      <c r="AU726" s="28" t="s">
        <v>2295</v>
      </c>
      <c r="AV726" s="28" t="s">
        <v>2296</v>
      </c>
      <c r="AW726" s="28" t="s">
        <v>95</v>
      </c>
      <c r="AX726" s="28" t="s">
        <v>96</v>
      </c>
      <c r="AY726" s="28" t="n">
        <f aca="false">45-2.5-20</f>
        <v>22.5</v>
      </c>
      <c r="AZ726" s="28" t="n">
        <v>45</v>
      </c>
      <c r="BA726" s="28" t="n">
        <v>0.392</v>
      </c>
      <c r="BB726" s="33" t="n">
        <f aca="false">BA726*45/AT726</f>
        <v>5.88</v>
      </c>
      <c r="BC726" s="28" t="n">
        <v>231</v>
      </c>
      <c r="BD726" s="34" t="n">
        <v>43433</v>
      </c>
      <c r="BE726" s="28" t="n">
        <v>12</v>
      </c>
      <c r="BF726" s="28" t="n">
        <v>20</v>
      </c>
      <c r="BG726" s="35" t="n">
        <v>4606561.0844638</v>
      </c>
      <c r="BH726" s="28" t="s">
        <v>2269</v>
      </c>
      <c r="BI726" s="28" t="s">
        <v>98</v>
      </c>
      <c r="BJ726" s="28" t="s">
        <v>133</v>
      </c>
      <c r="BK726" s="34" t="n">
        <v>43437</v>
      </c>
      <c r="BL726" s="28" t="n">
        <v>1</v>
      </c>
      <c r="BM726" s="28" t="n">
        <v>16</v>
      </c>
      <c r="BN726" s="28" t="n">
        <v>10</v>
      </c>
      <c r="BO726" s="28" t="n">
        <v>15</v>
      </c>
      <c r="BP726" s="28" t="s">
        <v>268</v>
      </c>
      <c r="BQ726" s="28" t="s">
        <v>259</v>
      </c>
      <c r="BR726" s="28" t="s">
        <v>269</v>
      </c>
      <c r="BS726" s="28" t="s">
        <v>260</v>
      </c>
      <c r="BT726" s="28" t="str">
        <f aca="false">CONCATENATE(BH726,"_",BQ726)</f>
        <v>12-11_3-3</v>
      </c>
      <c r="BU726" s="35" t="n">
        <v>3585870219.33246</v>
      </c>
      <c r="BV726" s="27" t="s">
        <v>104</v>
      </c>
      <c r="BW726" s="35" t="n">
        <v>5378805328.9987</v>
      </c>
      <c r="BX726" s="28"/>
    </row>
    <row r="727" customFormat="false" ht="13.8" hidden="false" customHeight="false" outlineLevel="0" collapsed="false">
      <c r="A727" s="62" t="s">
        <v>2297</v>
      </c>
      <c r="B727" s="28"/>
      <c r="C727" s="27" t="n">
        <v>1</v>
      </c>
      <c r="D727" s="28" t="s">
        <v>2298</v>
      </c>
      <c r="E727" s="28" t="str">
        <f aca="false">CONCATENATE("G0",REPT("0",3-(LEN(D727)-FIND("G",D727))),RIGHT(D727,LEN(D727)-FIND("G",D727)))</f>
        <v>G0031</v>
      </c>
      <c r="F727" s="28" t="s">
        <v>2231</v>
      </c>
      <c r="G727" s="27" t="s">
        <v>78</v>
      </c>
      <c r="H727" s="28" t="s">
        <v>78</v>
      </c>
      <c r="I727" s="28" t="s">
        <v>78</v>
      </c>
      <c r="J727" s="27" t="s">
        <v>78</v>
      </c>
      <c r="K727" s="28"/>
      <c r="L727" s="27" t="s">
        <v>2231</v>
      </c>
      <c r="M727" s="27" t="s">
        <v>2232</v>
      </c>
      <c r="N727" s="50" t="s">
        <v>2254</v>
      </c>
      <c r="O727" s="28" t="s">
        <v>2233</v>
      </c>
      <c r="P727" s="28"/>
      <c r="Q727" s="28"/>
      <c r="R727" s="31" t="n">
        <v>1912</v>
      </c>
      <c r="S727" s="31"/>
      <c r="T727" s="31"/>
      <c r="U727" s="28"/>
      <c r="V727" s="28"/>
      <c r="W727" s="50" t="s">
        <v>2234</v>
      </c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 t="s">
        <v>94</v>
      </c>
      <c r="AP727" s="28" t="n">
        <v>0.014</v>
      </c>
      <c r="AQ727" s="28"/>
      <c r="AR727" s="34" t="n">
        <v>43424</v>
      </c>
      <c r="AS727" s="28" t="n">
        <v>21</v>
      </c>
      <c r="AT727" s="28" t="n">
        <v>9</v>
      </c>
      <c r="AU727" s="28" t="n">
        <v>0</v>
      </c>
      <c r="AV727" s="28"/>
      <c r="AW727" s="28" t="s">
        <v>95</v>
      </c>
      <c r="AX727" s="28" t="s">
        <v>96</v>
      </c>
      <c r="AY727" s="28" t="n">
        <f aca="false">45-2.5-20</f>
        <v>22.5</v>
      </c>
      <c r="AZ727" s="28" t="n">
        <v>45</v>
      </c>
      <c r="BA727" s="28" t="n">
        <v>0.242</v>
      </c>
      <c r="BB727" s="33" t="n">
        <f aca="false">BA727*45/AT727</f>
        <v>1.21</v>
      </c>
      <c r="BC727" s="28" t="n">
        <v>241</v>
      </c>
      <c r="BD727" s="34" t="n">
        <v>43433</v>
      </c>
      <c r="BE727" s="28" t="n">
        <v>12</v>
      </c>
      <c r="BF727" s="28" t="n">
        <v>20</v>
      </c>
      <c r="BG727" s="35" t="n">
        <v>7004575.22138379</v>
      </c>
      <c r="BH727" s="28" t="s">
        <v>529</v>
      </c>
      <c r="BI727" s="28" t="s">
        <v>141</v>
      </c>
      <c r="BJ727" s="28" t="s">
        <v>162</v>
      </c>
      <c r="BK727" s="34" t="n">
        <v>43437</v>
      </c>
      <c r="BL727" s="28" t="n">
        <v>1</v>
      </c>
      <c r="BM727" s="28" t="n">
        <v>16</v>
      </c>
      <c r="BN727" s="28" t="n">
        <v>10</v>
      </c>
      <c r="BO727" s="28" t="n">
        <v>15</v>
      </c>
      <c r="BP727" s="28" t="s">
        <v>268</v>
      </c>
      <c r="BQ727" s="28" t="s">
        <v>259</v>
      </c>
      <c r="BR727" s="28" t="s">
        <v>269</v>
      </c>
      <c r="BS727" s="28" t="s">
        <v>260</v>
      </c>
      <c r="BT727" s="28" t="str">
        <f aca="false">CONCATENATE(BH727,"_",BQ727)</f>
        <v>8-6_3-3</v>
      </c>
      <c r="BU727" s="35" t="n">
        <v>19083073777.2239</v>
      </c>
      <c r="BV727" s="27" t="s">
        <v>104</v>
      </c>
      <c r="BW727" s="35" t="n">
        <v>28624610665.8358</v>
      </c>
      <c r="BX727" s="28"/>
    </row>
    <row r="728" customFormat="false" ht="13.8" hidden="false" customHeight="false" outlineLevel="0" collapsed="false">
      <c r="A728" s="62" t="s">
        <v>2299</v>
      </c>
      <c r="B728" s="28"/>
      <c r="C728" s="27" t="n">
        <v>3</v>
      </c>
      <c r="D728" s="28" t="s">
        <v>2300</v>
      </c>
      <c r="E728" s="28"/>
      <c r="F728" s="35"/>
      <c r="G728" s="27" t="s">
        <v>78</v>
      </c>
      <c r="H728" s="28" t="s">
        <v>78</v>
      </c>
      <c r="I728" s="28" t="s">
        <v>1007</v>
      </c>
      <c r="J728" s="28"/>
      <c r="K728" s="28"/>
      <c r="L728" s="27" t="s">
        <v>2231</v>
      </c>
      <c r="M728" s="27" t="s">
        <v>2232</v>
      </c>
      <c r="N728" s="50" t="s">
        <v>2254</v>
      </c>
      <c r="O728" s="28" t="s">
        <v>2233</v>
      </c>
      <c r="P728" s="28"/>
      <c r="Q728" s="28"/>
      <c r="R728" s="31" t="n">
        <v>1912</v>
      </c>
      <c r="S728" s="31"/>
      <c r="T728" s="31"/>
      <c r="U728" s="28"/>
      <c r="V728" s="28"/>
      <c r="W728" s="50" t="s">
        <v>2234</v>
      </c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 t="s">
        <v>2255</v>
      </c>
      <c r="AP728" s="28" t="n">
        <v>0.069</v>
      </c>
      <c r="AQ728" s="28"/>
      <c r="AR728" s="34" t="n">
        <v>42997</v>
      </c>
      <c r="AS728" s="28" t="n">
        <v>2</v>
      </c>
      <c r="AT728" s="28" t="n">
        <v>10</v>
      </c>
      <c r="AU728" s="28" t="n">
        <f aca="false">69-SUM(AT728:AT730)</f>
        <v>41</v>
      </c>
      <c r="AV728" s="28" t="s">
        <v>2235</v>
      </c>
      <c r="AW728" s="28" t="s">
        <v>114</v>
      </c>
      <c r="AX728" s="28" t="s">
        <v>115</v>
      </c>
      <c r="AY728" s="28" t="n">
        <f aca="false">45-20-3</f>
        <v>22</v>
      </c>
      <c r="AZ728" s="28" t="n">
        <v>45</v>
      </c>
      <c r="BA728" s="28"/>
      <c r="BB728" s="28"/>
      <c r="BC728" s="28"/>
      <c r="BD728" s="34" t="n">
        <v>42968</v>
      </c>
      <c r="BE728" s="38" t="n">
        <v>2</v>
      </c>
      <c r="BF728" s="28" t="s">
        <v>116</v>
      </c>
      <c r="BG728" s="41"/>
      <c r="BH728" s="28"/>
      <c r="BI728" s="28"/>
      <c r="BJ728" s="28"/>
      <c r="BK728" s="34"/>
      <c r="BL728" s="27"/>
      <c r="BM728" s="28"/>
      <c r="BN728" s="28"/>
      <c r="BO728" s="28"/>
      <c r="BP728" s="28"/>
      <c r="BQ728" s="28"/>
      <c r="BR728" s="28"/>
      <c r="BS728" s="28"/>
      <c r="BT728" s="28"/>
      <c r="BU728" s="35"/>
      <c r="BV728" s="28"/>
      <c r="BW728" s="28"/>
      <c r="BX728" s="28" t="s">
        <v>1009</v>
      </c>
    </row>
    <row r="729" customFormat="false" ht="13.8" hidden="false" customHeight="false" outlineLevel="0" collapsed="false">
      <c r="A729" s="62" t="s">
        <v>2299</v>
      </c>
      <c r="B729" s="28"/>
      <c r="C729" s="27" t="n">
        <v>3</v>
      </c>
      <c r="D729" s="28" t="s">
        <v>2301</v>
      </c>
      <c r="E729" s="28"/>
      <c r="F729" s="35"/>
      <c r="G729" s="27" t="s">
        <v>78</v>
      </c>
      <c r="H729" s="28" t="s">
        <v>78</v>
      </c>
      <c r="I729" s="28" t="s">
        <v>1007</v>
      </c>
      <c r="J729" s="28"/>
      <c r="K729" s="28"/>
      <c r="L729" s="27" t="s">
        <v>2231</v>
      </c>
      <c r="M729" s="27" t="s">
        <v>2232</v>
      </c>
      <c r="N729" s="50" t="s">
        <v>2254</v>
      </c>
      <c r="O729" s="28" t="s">
        <v>2233</v>
      </c>
      <c r="P729" s="28"/>
      <c r="Q729" s="28"/>
      <c r="R729" s="31" t="n">
        <v>1912</v>
      </c>
      <c r="S729" s="31"/>
      <c r="T729" s="31"/>
      <c r="U729" s="28"/>
      <c r="V729" s="28"/>
      <c r="W729" s="50" t="s">
        <v>2234</v>
      </c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 t="s">
        <v>2255</v>
      </c>
      <c r="AP729" s="28" t="n">
        <v>0.069</v>
      </c>
      <c r="AQ729" s="28"/>
      <c r="AR729" s="34" t="n">
        <v>42997</v>
      </c>
      <c r="AS729" s="28" t="n">
        <v>2</v>
      </c>
      <c r="AT729" s="28" t="n">
        <v>8</v>
      </c>
      <c r="AU729" s="28"/>
      <c r="AV729" s="28" t="s">
        <v>2235</v>
      </c>
      <c r="AW729" s="28" t="s">
        <v>2239</v>
      </c>
      <c r="AX729" s="28" t="s">
        <v>115</v>
      </c>
      <c r="AY729" s="28" t="n">
        <f aca="false">45-20-3</f>
        <v>22</v>
      </c>
      <c r="AZ729" s="28" t="n">
        <v>45</v>
      </c>
      <c r="BA729" s="28"/>
      <c r="BB729" s="28"/>
      <c r="BC729" s="28"/>
      <c r="BD729" s="34" t="n">
        <v>42968</v>
      </c>
      <c r="BE729" s="38" t="n">
        <v>2</v>
      </c>
      <c r="BF729" s="28" t="s">
        <v>116</v>
      </c>
      <c r="BG729" s="41"/>
      <c r="BH729" s="28"/>
      <c r="BI729" s="28"/>
      <c r="BJ729" s="28"/>
      <c r="BK729" s="34"/>
      <c r="BL729" s="27"/>
      <c r="BM729" s="28"/>
      <c r="BN729" s="28"/>
      <c r="BO729" s="28"/>
      <c r="BP729" s="28"/>
      <c r="BQ729" s="28"/>
      <c r="BR729" s="28"/>
      <c r="BS729" s="28"/>
      <c r="BT729" s="28"/>
      <c r="BU729" s="35"/>
      <c r="BV729" s="28"/>
      <c r="BW729" s="28"/>
      <c r="BX729" s="28" t="s">
        <v>1009</v>
      </c>
    </row>
    <row r="730" customFormat="false" ht="13.8" hidden="false" customHeight="false" outlineLevel="0" collapsed="false">
      <c r="A730" s="62" t="s">
        <v>2299</v>
      </c>
      <c r="B730" s="28"/>
      <c r="C730" s="27" t="n">
        <v>3</v>
      </c>
      <c r="D730" s="28" t="s">
        <v>2302</v>
      </c>
      <c r="E730" s="28"/>
      <c r="F730" s="35"/>
      <c r="G730" s="27" t="s">
        <v>78</v>
      </c>
      <c r="H730" s="28" t="s">
        <v>78</v>
      </c>
      <c r="I730" s="28" t="s">
        <v>1007</v>
      </c>
      <c r="J730" s="28"/>
      <c r="K730" s="28"/>
      <c r="L730" s="27" t="s">
        <v>2231</v>
      </c>
      <c r="M730" s="27" t="s">
        <v>2232</v>
      </c>
      <c r="N730" s="50" t="s">
        <v>2254</v>
      </c>
      <c r="O730" s="28" t="s">
        <v>2233</v>
      </c>
      <c r="P730" s="28"/>
      <c r="Q730" s="28"/>
      <c r="R730" s="31" t="n">
        <v>1912</v>
      </c>
      <c r="S730" s="31"/>
      <c r="T730" s="31"/>
      <c r="U730" s="28"/>
      <c r="V730" s="28"/>
      <c r="W730" s="50" t="s">
        <v>2234</v>
      </c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 t="s">
        <v>2255</v>
      </c>
      <c r="AP730" s="28" t="n">
        <v>0.069</v>
      </c>
      <c r="AQ730" s="28"/>
      <c r="AR730" s="34" t="n">
        <v>42997</v>
      </c>
      <c r="AS730" s="28" t="n">
        <v>2</v>
      </c>
      <c r="AT730" s="28" t="n">
        <v>10</v>
      </c>
      <c r="AU730" s="28"/>
      <c r="AV730" s="28" t="s">
        <v>2235</v>
      </c>
      <c r="AW730" s="28" t="s">
        <v>2243</v>
      </c>
      <c r="AX730" s="28" t="s">
        <v>115</v>
      </c>
      <c r="AY730" s="28" t="n">
        <f aca="false">45-20-3</f>
        <v>22</v>
      </c>
      <c r="AZ730" s="28" t="n">
        <v>45</v>
      </c>
      <c r="BA730" s="28"/>
      <c r="BB730" s="28"/>
      <c r="BC730" s="28"/>
      <c r="BD730" s="34" t="n">
        <v>42968</v>
      </c>
      <c r="BE730" s="38" t="n">
        <v>2</v>
      </c>
      <c r="BF730" s="28" t="s">
        <v>116</v>
      </c>
      <c r="BG730" s="41"/>
      <c r="BH730" s="28"/>
      <c r="BI730" s="28"/>
      <c r="BJ730" s="28"/>
      <c r="BK730" s="34"/>
      <c r="BL730" s="27"/>
      <c r="BM730" s="28"/>
      <c r="BN730" s="28"/>
      <c r="BO730" s="28"/>
      <c r="BP730" s="28"/>
      <c r="BQ730" s="28"/>
      <c r="BR730" s="28"/>
      <c r="BS730" s="28"/>
      <c r="BT730" s="28"/>
      <c r="BU730" s="35"/>
      <c r="BV730" s="28"/>
      <c r="BW730" s="28"/>
      <c r="BX730" s="28" t="s">
        <v>1009</v>
      </c>
    </row>
    <row r="731" customFormat="false" ht="13.8" hidden="false" customHeight="false" outlineLevel="0" collapsed="false">
      <c r="A731" s="62" t="s">
        <v>2303</v>
      </c>
      <c r="B731" s="28"/>
      <c r="C731" s="27" t="n">
        <v>1</v>
      </c>
      <c r="D731" s="28"/>
      <c r="E731" s="28"/>
      <c r="F731" s="28"/>
      <c r="G731" s="27" t="s">
        <v>78</v>
      </c>
      <c r="H731" s="28"/>
      <c r="I731" s="28"/>
      <c r="J731" s="28"/>
      <c r="K731" s="28"/>
      <c r="L731" s="27" t="s">
        <v>2231</v>
      </c>
      <c r="M731" s="27" t="s">
        <v>2232</v>
      </c>
      <c r="N731" s="50" t="s">
        <v>2254</v>
      </c>
      <c r="O731" s="28" t="s">
        <v>2233</v>
      </c>
      <c r="P731" s="28"/>
      <c r="Q731" s="28"/>
      <c r="R731" s="31" t="n">
        <v>1959</v>
      </c>
      <c r="S731" s="31"/>
      <c r="T731" s="31"/>
      <c r="U731" s="28"/>
      <c r="V731" s="28"/>
      <c r="W731" s="50" t="s">
        <v>2234</v>
      </c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 t="s">
        <v>94</v>
      </c>
      <c r="AP731" s="28" t="n">
        <v>0.024</v>
      </c>
      <c r="AQ731" s="28"/>
      <c r="AR731" s="28"/>
      <c r="AS731" s="28"/>
      <c r="AT731" s="28"/>
      <c r="AU731" s="28"/>
      <c r="AV731" s="28" t="s">
        <v>2304</v>
      </c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</row>
    <row r="732" customFormat="false" ht="13.8" hidden="false" customHeight="false" outlineLevel="0" collapsed="false">
      <c r="A732" s="62" t="s">
        <v>2305</v>
      </c>
      <c r="B732" s="28"/>
      <c r="C732" s="27" t="n">
        <v>1</v>
      </c>
      <c r="D732" s="28"/>
      <c r="E732" s="28"/>
      <c r="F732" s="28"/>
      <c r="G732" s="27" t="s">
        <v>78</v>
      </c>
      <c r="H732" s="28"/>
      <c r="I732" s="28"/>
      <c r="J732" s="28"/>
      <c r="K732" s="28"/>
      <c r="L732" s="27" t="s">
        <v>2231</v>
      </c>
      <c r="M732" s="27" t="s">
        <v>2232</v>
      </c>
      <c r="N732" s="50" t="s">
        <v>2254</v>
      </c>
      <c r="O732" s="28" t="s">
        <v>2233</v>
      </c>
      <c r="P732" s="28"/>
      <c r="Q732" s="28"/>
      <c r="R732" s="31" t="n">
        <v>1962</v>
      </c>
      <c r="S732" s="31"/>
      <c r="T732" s="31"/>
      <c r="U732" s="28"/>
      <c r="V732" s="28"/>
      <c r="W732" s="50" t="s">
        <v>2234</v>
      </c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 t="s">
        <v>2255</v>
      </c>
      <c r="AP732" s="28" t="n">
        <v>0.037</v>
      </c>
      <c r="AQ732" s="28"/>
      <c r="AR732" s="28"/>
      <c r="AS732" s="28"/>
      <c r="AT732" s="28"/>
      <c r="AU732" s="28"/>
      <c r="AV732" s="28" t="s">
        <v>2306</v>
      </c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</row>
    <row r="733" customFormat="false" ht="13.8" hidden="false" customHeight="false" outlineLevel="0" collapsed="false">
      <c r="A733" s="62" t="s">
        <v>2307</v>
      </c>
      <c r="B733" s="28"/>
      <c r="C733" s="27" t="n">
        <v>1</v>
      </c>
      <c r="D733" s="28"/>
      <c r="E733" s="28"/>
      <c r="F733" s="28"/>
      <c r="G733" s="27" t="s">
        <v>78</v>
      </c>
      <c r="H733" s="28"/>
      <c r="I733" s="28"/>
      <c r="J733" s="28"/>
      <c r="K733" s="28"/>
      <c r="L733" s="27" t="s">
        <v>2231</v>
      </c>
      <c r="M733" s="27" t="s">
        <v>2232</v>
      </c>
      <c r="N733" s="50" t="s">
        <v>2254</v>
      </c>
      <c r="O733" s="28" t="s">
        <v>2233</v>
      </c>
      <c r="P733" s="28"/>
      <c r="Q733" s="28"/>
      <c r="R733" s="31" t="n">
        <v>1928</v>
      </c>
      <c r="S733" s="31"/>
      <c r="T733" s="31"/>
      <c r="U733" s="28"/>
      <c r="V733" s="28"/>
      <c r="W733" s="50" t="s">
        <v>2234</v>
      </c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 t="s">
        <v>359</v>
      </c>
      <c r="AP733" s="28" t="n">
        <v>0.006</v>
      </c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</row>
    <row r="734" customFormat="false" ht="13.8" hidden="false" customHeight="false" outlineLevel="0" collapsed="false">
      <c r="A734" s="27" t="s">
        <v>2308</v>
      </c>
      <c r="B734" s="28"/>
      <c r="C734" s="27" t="n">
        <v>1</v>
      </c>
      <c r="D734" s="28" t="s">
        <v>2309</v>
      </c>
      <c r="E734" s="28"/>
      <c r="F734" s="28"/>
      <c r="G734" s="27" t="s">
        <v>78</v>
      </c>
      <c r="H734" s="28" t="s">
        <v>78</v>
      </c>
      <c r="I734" s="28" t="s">
        <v>2310</v>
      </c>
      <c r="J734" s="28"/>
      <c r="K734" s="28"/>
      <c r="L734" s="1" t="s">
        <v>2231</v>
      </c>
      <c r="M734" s="1" t="s">
        <v>2232</v>
      </c>
      <c r="N734" s="28"/>
      <c r="O734" s="28" t="s">
        <v>81</v>
      </c>
      <c r="P734" s="28"/>
      <c r="Q734" s="28"/>
      <c r="R734" s="2" t="n">
        <v>1921</v>
      </c>
      <c r="S734" s="31" t="n">
        <v>3</v>
      </c>
      <c r="T734" s="2" t="n">
        <v>11</v>
      </c>
      <c r="U734" s="1" t="s">
        <v>236</v>
      </c>
      <c r="V734" s="1" t="s">
        <v>447</v>
      </c>
      <c r="W734" s="63" t="s">
        <v>2311</v>
      </c>
      <c r="X734" s="28"/>
      <c r="Y734" s="28"/>
      <c r="Z734" s="28"/>
      <c r="AA734" s="28" t="s">
        <v>2312</v>
      </c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34" t="s">
        <v>2313</v>
      </c>
      <c r="AO734" s="28" t="s">
        <v>2314</v>
      </c>
      <c r="AP734" s="28" t="n">
        <v>0.001</v>
      </c>
      <c r="AQ734" s="28" t="s">
        <v>2315</v>
      </c>
      <c r="AR734" s="34" t="n">
        <v>43403</v>
      </c>
      <c r="AS734" s="28" t="n">
        <v>16</v>
      </c>
      <c r="AT734" s="28" t="n">
        <v>1</v>
      </c>
      <c r="AU734" s="28" t="n">
        <v>0</v>
      </c>
      <c r="AV734" s="28"/>
      <c r="AW734" s="28" t="s">
        <v>95</v>
      </c>
      <c r="AX734" s="28" t="s">
        <v>96</v>
      </c>
      <c r="AY734" s="28" t="n">
        <f aca="false">45-2.5</f>
        <v>42.5</v>
      </c>
      <c r="AZ734" s="28" t="n">
        <v>45</v>
      </c>
      <c r="BA734" s="28" t="n">
        <v>0.204</v>
      </c>
      <c r="BB734" s="33" t="n">
        <f aca="false">BA734*45/AT734</f>
        <v>9.18</v>
      </c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</row>
    <row r="735" customFormat="false" ht="13.8" hidden="false" customHeight="false" outlineLevel="0" collapsed="false">
      <c r="A735" s="27" t="s">
        <v>2316</v>
      </c>
      <c r="B735" s="28"/>
      <c r="C735" s="27" t="n">
        <v>1</v>
      </c>
      <c r="D735" s="28" t="s">
        <v>2317</v>
      </c>
      <c r="E735" s="28"/>
      <c r="F735" s="28"/>
      <c r="G735" s="27" t="s">
        <v>78</v>
      </c>
      <c r="H735" s="28" t="s">
        <v>78</v>
      </c>
      <c r="I735" s="28" t="s">
        <v>2310</v>
      </c>
      <c r="J735" s="28"/>
      <c r="K735" s="28"/>
      <c r="L735" s="1" t="s">
        <v>2231</v>
      </c>
      <c r="M735" s="1" t="s">
        <v>2232</v>
      </c>
      <c r="N735" s="28"/>
      <c r="O735" s="28" t="s">
        <v>81</v>
      </c>
      <c r="P735" s="28"/>
      <c r="Q735" s="28"/>
      <c r="R735" s="2" t="n">
        <v>1921</v>
      </c>
      <c r="S735" s="2" t="n">
        <v>3</v>
      </c>
      <c r="T735" s="2" t="n">
        <v>20</v>
      </c>
      <c r="U735" s="1" t="s">
        <v>236</v>
      </c>
      <c r="V735" s="1" t="s">
        <v>697</v>
      </c>
      <c r="W735" s="50" t="s">
        <v>2311</v>
      </c>
      <c r="X735" s="1" t="s">
        <v>2318</v>
      </c>
      <c r="Y735" s="28"/>
      <c r="Z735" s="1" t="s">
        <v>2319</v>
      </c>
      <c r="AA735" s="28" t="s">
        <v>2312</v>
      </c>
      <c r="AB735" s="28"/>
      <c r="AC735" s="28"/>
      <c r="AD735" s="28"/>
      <c r="AE735" s="1" t="s">
        <v>2320</v>
      </c>
      <c r="AF735" s="28"/>
      <c r="AG735" s="28"/>
      <c r="AH735" s="28"/>
      <c r="AI735" s="28"/>
      <c r="AJ735" s="28"/>
      <c r="AK735" s="28"/>
      <c r="AL735" s="28"/>
      <c r="AM735" s="28"/>
      <c r="AN735" s="34" t="n">
        <v>43376</v>
      </c>
      <c r="AO735" s="28" t="s">
        <v>2321</v>
      </c>
      <c r="AP735" s="28" t="n">
        <v>0.012</v>
      </c>
      <c r="AQ735" s="28" t="s">
        <v>2322</v>
      </c>
      <c r="AR735" s="34" t="n">
        <v>43403</v>
      </c>
      <c r="AS735" s="28" t="n">
        <v>16</v>
      </c>
      <c r="AT735" s="28" t="n">
        <v>12</v>
      </c>
      <c r="AU735" s="28" t="n">
        <v>0</v>
      </c>
      <c r="AV735" s="28"/>
      <c r="AW735" s="28" t="s">
        <v>95</v>
      </c>
      <c r="AX735" s="28" t="s">
        <v>96</v>
      </c>
      <c r="AY735" s="28" t="n">
        <f aca="false">45-2.5</f>
        <v>42.5</v>
      </c>
      <c r="AZ735" s="28" t="n">
        <v>45</v>
      </c>
      <c r="BA735" s="28" t="n">
        <v>3.47</v>
      </c>
      <c r="BB735" s="33" t="n">
        <f aca="false">BA735*45/AT735</f>
        <v>13.0125</v>
      </c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</row>
    <row r="736" customFormat="false" ht="13.8" hidden="false" customHeight="false" outlineLevel="0" collapsed="false">
      <c r="A736" s="27" t="s">
        <v>2323</v>
      </c>
      <c r="B736" s="28"/>
      <c r="C736" s="27" t="n">
        <v>1</v>
      </c>
      <c r="D736" s="28" t="s">
        <v>2324</v>
      </c>
      <c r="E736" s="28"/>
      <c r="F736" s="28"/>
      <c r="G736" s="27" t="s">
        <v>78</v>
      </c>
      <c r="H736" s="28" t="s">
        <v>78</v>
      </c>
      <c r="I736" s="28" t="s">
        <v>2310</v>
      </c>
      <c r="J736" s="28"/>
      <c r="K736" s="28"/>
      <c r="L736" s="1" t="s">
        <v>2231</v>
      </c>
      <c r="M736" s="1" t="s">
        <v>2232</v>
      </c>
      <c r="N736" s="28"/>
      <c r="O736" s="28" t="s">
        <v>81</v>
      </c>
      <c r="P736" s="28"/>
      <c r="Q736" s="28"/>
      <c r="R736" s="2" t="n">
        <v>1921</v>
      </c>
      <c r="S736" s="2" t="n">
        <v>2</v>
      </c>
      <c r="T736" s="2" t="n">
        <v>18</v>
      </c>
      <c r="U736" s="1" t="s">
        <v>82</v>
      </c>
      <c r="V736" s="1" t="s">
        <v>438</v>
      </c>
      <c r="W736" s="63" t="s">
        <v>2311</v>
      </c>
      <c r="X736" s="28"/>
      <c r="Y736" s="28"/>
      <c r="Z736" s="28"/>
      <c r="AA736" s="1" t="s">
        <v>2325</v>
      </c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34" t="n">
        <v>43398</v>
      </c>
      <c r="AO736" s="28" t="s">
        <v>2326</v>
      </c>
      <c r="AP736" s="28" t="n">
        <v>0.001</v>
      </c>
      <c r="AQ736" s="28" t="s">
        <v>2315</v>
      </c>
      <c r="AR736" s="34" t="n">
        <v>43403</v>
      </c>
      <c r="AS736" s="28" t="n">
        <v>16</v>
      </c>
      <c r="AT736" s="28" t="n">
        <v>1</v>
      </c>
      <c r="AU736" s="28" t="n">
        <v>0</v>
      </c>
      <c r="AV736" s="28"/>
      <c r="AW736" s="28" t="s">
        <v>95</v>
      </c>
      <c r="AX736" s="28" t="s">
        <v>96</v>
      </c>
      <c r="AY736" s="28" t="n">
        <f aca="false">45-2.5</f>
        <v>42.5</v>
      </c>
      <c r="AZ736" s="28" t="n">
        <v>45</v>
      </c>
      <c r="BA736" s="28" t="n">
        <v>0.107</v>
      </c>
      <c r="BB736" s="33" t="n">
        <f aca="false">BA736*45/AT736</f>
        <v>4.815</v>
      </c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</row>
    <row r="737" customFormat="false" ht="13.8" hidden="false" customHeight="false" outlineLevel="0" collapsed="false">
      <c r="A737" s="27" t="s">
        <v>2308</v>
      </c>
      <c r="B737" s="28"/>
      <c r="C737" s="27" t="n">
        <v>1</v>
      </c>
      <c r="D737" s="28" t="s">
        <v>2327</v>
      </c>
      <c r="E737" s="28"/>
      <c r="F737" s="28"/>
      <c r="G737" s="27" t="s">
        <v>78</v>
      </c>
      <c r="H737" s="28" t="s">
        <v>78</v>
      </c>
      <c r="I737" s="28" t="s">
        <v>2328</v>
      </c>
      <c r="J737" s="28"/>
      <c r="K737" s="28"/>
      <c r="L737" s="1" t="s">
        <v>2231</v>
      </c>
      <c r="M737" s="1" t="s">
        <v>2232</v>
      </c>
      <c r="N737" s="28"/>
      <c r="O737" s="28" t="s">
        <v>81</v>
      </c>
      <c r="P737" s="28"/>
      <c r="Q737" s="28"/>
      <c r="R737" s="2" t="n">
        <v>1921</v>
      </c>
      <c r="S737" s="31" t="n">
        <v>3</v>
      </c>
      <c r="T737" s="2" t="n">
        <v>11</v>
      </c>
      <c r="U737" s="1" t="s">
        <v>236</v>
      </c>
      <c r="V737" s="1" t="s">
        <v>447</v>
      </c>
      <c r="W737" s="63" t="s">
        <v>2311</v>
      </c>
      <c r="X737" s="28"/>
      <c r="Y737" s="28"/>
      <c r="Z737" s="28"/>
      <c r="AA737" s="28" t="s">
        <v>2312</v>
      </c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34" t="s">
        <v>2313</v>
      </c>
      <c r="AO737" s="28" t="s">
        <v>2314</v>
      </c>
      <c r="AP737" s="28" t="n">
        <v>0.001</v>
      </c>
      <c r="AQ737" s="28" t="s">
        <v>2315</v>
      </c>
      <c r="AR737" s="34" t="n">
        <v>43417</v>
      </c>
      <c r="AS737" s="28" t="n">
        <v>17</v>
      </c>
      <c r="AT737" s="28" t="n">
        <v>1</v>
      </c>
      <c r="AU737" s="28" t="n">
        <v>0</v>
      </c>
      <c r="AV737" s="28"/>
      <c r="AW737" s="28" t="s">
        <v>95</v>
      </c>
      <c r="AX737" s="28" t="s">
        <v>96</v>
      </c>
      <c r="AY737" s="28" t="n">
        <f aca="false">45-2.5</f>
        <v>42.5</v>
      </c>
      <c r="AZ737" s="28" t="n">
        <v>45</v>
      </c>
      <c r="BA737" s="28" t="s">
        <v>303</v>
      </c>
      <c r="BB737" s="33" t="e">
        <f aca="false">BA737*45/AT737</f>
        <v>#VALUE!</v>
      </c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</row>
    <row r="738" customFormat="false" ht="13.8" hidden="false" customHeight="false" outlineLevel="0" collapsed="false">
      <c r="A738" s="62" t="s">
        <v>2329</v>
      </c>
      <c r="B738" s="28"/>
      <c r="C738" s="27" t="n">
        <v>1</v>
      </c>
      <c r="D738" s="28" t="s">
        <v>2330</v>
      </c>
      <c r="E738" s="28" t="str">
        <f aca="false">CONCATENATE("G0",REPT("0",3-(LEN(D738)-FIND("G",D738))),RIGHT(D738,LEN(D738)-FIND("G",D738)))</f>
        <v>G0005</v>
      </c>
      <c r="F738" s="28" t="s">
        <v>2231</v>
      </c>
      <c r="G738" s="27" t="s">
        <v>78</v>
      </c>
      <c r="H738" s="28" t="s">
        <v>78</v>
      </c>
      <c r="I738" s="28" t="s">
        <v>78</v>
      </c>
      <c r="J738" s="27" t="s">
        <v>78</v>
      </c>
      <c r="K738" s="28"/>
      <c r="L738" s="27" t="s">
        <v>2231</v>
      </c>
      <c r="M738" s="27" t="s">
        <v>2331</v>
      </c>
      <c r="N738" s="50" t="s">
        <v>2331</v>
      </c>
      <c r="O738" s="28" t="s">
        <v>2233</v>
      </c>
      <c r="P738" s="28"/>
      <c r="Q738" s="28"/>
      <c r="R738" s="31" t="n">
        <v>1963</v>
      </c>
      <c r="S738" s="31"/>
      <c r="T738" s="31"/>
      <c r="U738" s="28"/>
      <c r="V738" s="28"/>
      <c r="W738" s="50" t="s">
        <v>2332</v>
      </c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 t="s">
        <v>2255</v>
      </c>
      <c r="AP738" s="28" t="n">
        <v>0.009</v>
      </c>
      <c r="AQ738" s="28" t="s">
        <v>2333</v>
      </c>
      <c r="AR738" s="34" t="n">
        <v>43362</v>
      </c>
      <c r="AS738" s="28" t="n">
        <v>8</v>
      </c>
      <c r="AT738" s="28" t="n">
        <v>5</v>
      </c>
      <c r="AU738" s="28" t="n">
        <f aca="false">9-AT738</f>
        <v>4</v>
      </c>
      <c r="AV738" s="28"/>
      <c r="AW738" s="28" t="s">
        <v>95</v>
      </c>
      <c r="AX738" s="28" t="s">
        <v>96</v>
      </c>
      <c r="AY738" s="28" t="n">
        <f aca="false">40-20</f>
        <v>20</v>
      </c>
      <c r="AZ738" s="28" t="n">
        <v>45</v>
      </c>
      <c r="BA738" s="28" t="n">
        <f aca="false">996/1000</f>
        <v>0.996</v>
      </c>
      <c r="BB738" s="45" t="n">
        <f aca="false">BA738*45/AT738</f>
        <v>8.964</v>
      </c>
      <c r="BC738" s="28" t="n">
        <v>8</v>
      </c>
      <c r="BD738" s="34" t="n">
        <v>43390</v>
      </c>
      <c r="BE738" s="28" t="n">
        <v>4</v>
      </c>
      <c r="BF738" s="28" t="n">
        <v>20</v>
      </c>
      <c r="BG738" s="35" t="n">
        <v>702278087.536918</v>
      </c>
      <c r="BH738" s="28" t="s">
        <v>2334</v>
      </c>
      <c r="BI738" s="28" t="s">
        <v>161</v>
      </c>
      <c r="BJ738" s="28" t="s">
        <v>141</v>
      </c>
      <c r="BK738" s="34" t="n">
        <v>43440</v>
      </c>
      <c r="BL738" s="28" t="n">
        <v>3</v>
      </c>
      <c r="BM738" s="28" t="n">
        <v>18</v>
      </c>
      <c r="BN738" s="28" t="n">
        <v>10</v>
      </c>
      <c r="BO738" s="28" t="n">
        <v>15</v>
      </c>
      <c r="BP738" s="28" t="s">
        <v>100</v>
      </c>
      <c r="BQ738" s="28" t="s">
        <v>163</v>
      </c>
      <c r="BR738" s="28" t="s">
        <v>164</v>
      </c>
      <c r="BS738" s="28" t="s">
        <v>165</v>
      </c>
      <c r="BT738" s="28" t="str">
        <f aca="false">CONCATENATE(BH738,"_",BQ738)</f>
        <v>9-8_5-5</v>
      </c>
      <c r="BU738" s="35" t="n">
        <v>66724615801.5132</v>
      </c>
      <c r="BV738" s="27" t="s">
        <v>104</v>
      </c>
      <c r="BW738" s="35" t="n">
        <v>100086923702.27</v>
      </c>
      <c r="BX738" s="28"/>
    </row>
    <row r="739" customFormat="false" ht="13.8" hidden="false" customHeight="false" outlineLevel="0" collapsed="false">
      <c r="A739" s="62" t="s">
        <v>2335</v>
      </c>
      <c r="B739" s="28"/>
      <c r="C739" s="27" t="n">
        <v>1</v>
      </c>
      <c r="D739" s="28" t="s">
        <v>2336</v>
      </c>
      <c r="E739" s="28" t="str">
        <f aca="false">CONCATENATE("G0",REPT("0",3-(LEN(D739)-FIND("G",D739))),RIGHT(D739,LEN(D739)-FIND("G",D739)))</f>
        <v>G0008</v>
      </c>
      <c r="F739" s="28" t="s">
        <v>2231</v>
      </c>
      <c r="G739" s="27" t="s">
        <v>78</v>
      </c>
      <c r="H739" s="28" t="s">
        <v>78</v>
      </c>
      <c r="I739" s="28" t="s">
        <v>78</v>
      </c>
      <c r="J739" s="27" t="s">
        <v>78</v>
      </c>
      <c r="K739" s="28"/>
      <c r="L739" s="27" t="s">
        <v>2231</v>
      </c>
      <c r="M739" s="27" t="s">
        <v>2331</v>
      </c>
      <c r="N739" s="50" t="s">
        <v>2331</v>
      </c>
      <c r="O739" s="28" t="s">
        <v>2233</v>
      </c>
      <c r="P739" s="28"/>
      <c r="Q739" s="28"/>
      <c r="R739" s="31" t="n">
        <v>1928</v>
      </c>
      <c r="S739" s="31"/>
      <c r="T739" s="31"/>
      <c r="U739" s="28"/>
      <c r="V739" s="28"/>
      <c r="W739" s="50" t="s">
        <v>2332</v>
      </c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 t="s">
        <v>2337</v>
      </c>
      <c r="AP739" s="28" t="n">
        <v>0.069</v>
      </c>
      <c r="AQ739" s="28"/>
      <c r="AR739" s="34" t="n">
        <v>43370</v>
      </c>
      <c r="AS739" s="28" t="n">
        <v>10</v>
      </c>
      <c r="AT739" s="28" t="n">
        <v>6</v>
      </c>
      <c r="AU739" s="28" t="n">
        <f aca="false">69-AT739</f>
        <v>63</v>
      </c>
      <c r="AV739" s="28"/>
      <c r="AW739" s="28" t="s">
        <v>95</v>
      </c>
      <c r="AX739" s="28" t="s">
        <v>96</v>
      </c>
      <c r="AY739" s="28" t="n">
        <f aca="false">45-2.5-20</f>
        <v>22.5</v>
      </c>
      <c r="AZ739" s="28" t="n">
        <v>45</v>
      </c>
      <c r="BA739" s="28" t="n">
        <f aca="false">279/1000</f>
        <v>0.279</v>
      </c>
      <c r="BB739" s="45" t="n">
        <f aca="false">BA739*45/AT739</f>
        <v>2.0925</v>
      </c>
      <c r="BC739" s="28" t="n">
        <v>9</v>
      </c>
      <c r="BD739" s="34" t="n">
        <v>43390</v>
      </c>
      <c r="BE739" s="28" t="n">
        <v>4</v>
      </c>
      <c r="BF739" s="28" t="n">
        <v>20</v>
      </c>
      <c r="BG739" s="35" t="n">
        <v>43817147.8837336</v>
      </c>
      <c r="BH739" s="28" t="s">
        <v>2338</v>
      </c>
      <c r="BI739" s="28" t="s">
        <v>142</v>
      </c>
      <c r="BJ739" s="28" t="s">
        <v>161</v>
      </c>
      <c r="BK739" s="34" t="n">
        <v>43440</v>
      </c>
      <c r="BL739" s="28" t="n">
        <v>3</v>
      </c>
      <c r="BM739" s="28" t="n">
        <v>18</v>
      </c>
      <c r="BN739" s="28" t="n">
        <v>10</v>
      </c>
      <c r="BO739" s="28" t="n">
        <v>15</v>
      </c>
      <c r="BP739" s="28" t="s">
        <v>100</v>
      </c>
      <c r="BQ739" s="28" t="s">
        <v>163</v>
      </c>
      <c r="BR739" s="28" t="s">
        <v>164</v>
      </c>
      <c r="BS739" s="28" t="s">
        <v>165</v>
      </c>
      <c r="BT739" s="28" t="str">
        <f aca="false">CONCATENATE(BH739,"_",BQ739)</f>
        <v>10-9_5-5</v>
      </c>
      <c r="BU739" s="35" t="n">
        <v>24087151191.2444</v>
      </c>
      <c r="BV739" s="27" t="s">
        <v>104</v>
      </c>
      <c r="BW739" s="35" t="n">
        <v>36130726786.8666</v>
      </c>
      <c r="BX739" s="28"/>
    </row>
    <row r="740" customFormat="false" ht="13.8" hidden="false" customHeight="false" outlineLevel="0" collapsed="false">
      <c r="A740" s="62" t="s">
        <v>2339</v>
      </c>
      <c r="B740" s="28"/>
      <c r="C740" s="27" t="n">
        <v>1</v>
      </c>
      <c r="D740" s="28" t="s">
        <v>2340</v>
      </c>
      <c r="E740" s="28" t="str">
        <f aca="false">CONCATENATE("G0",REPT("0",3-(LEN(D740)-FIND("G",D740))),RIGHT(D740,LEN(D740)-FIND("G",D740)))</f>
        <v>G0007</v>
      </c>
      <c r="F740" s="28" t="s">
        <v>2231</v>
      </c>
      <c r="G740" s="27" t="s">
        <v>78</v>
      </c>
      <c r="H740" s="28" t="s">
        <v>78</v>
      </c>
      <c r="I740" s="28" t="s">
        <v>78</v>
      </c>
      <c r="J740" s="27" t="s">
        <v>78</v>
      </c>
      <c r="K740" s="28"/>
      <c r="L740" s="27" t="s">
        <v>2231</v>
      </c>
      <c r="M740" s="27" t="s">
        <v>2331</v>
      </c>
      <c r="N740" s="50" t="s">
        <v>2331</v>
      </c>
      <c r="O740" s="28" t="s">
        <v>2233</v>
      </c>
      <c r="P740" s="28"/>
      <c r="Q740" s="28"/>
      <c r="R740" s="31" t="n">
        <v>1973</v>
      </c>
      <c r="S740" s="31"/>
      <c r="T740" s="31"/>
      <c r="U740" s="28"/>
      <c r="V740" s="28"/>
      <c r="W740" s="50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 t="s">
        <v>94</v>
      </c>
      <c r="AP740" s="28" t="n">
        <v>0.026</v>
      </c>
      <c r="AQ740" s="28"/>
      <c r="AR740" s="34" t="n">
        <v>43364</v>
      </c>
      <c r="AS740" s="28" t="n">
        <v>9</v>
      </c>
      <c r="AT740" s="28" t="n">
        <v>10</v>
      </c>
      <c r="AU740" s="28" t="n">
        <f aca="false">26-AT740</f>
        <v>16</v>
      </c>
      <c r="AV740" s="28"/>
      <c r="AW740" s="28" t="s">
        <v>95</v>
      </c>
      <c r="AX740" s="28" t="s">
        <v>96</v>
      </c>
      <c r="AY740" s="28" t="n">
        <f aca="false">40-20</f>
        <v>20</v>
      </c>
      <c r="AZ740" s="28" t="n">
        <v>45</v>
      </c>
      <c r="BA740" s="28" t="n">
        <f aca="false">267/1000</f>
        <v>0.267</v>
      </c>
      <c r="BB740" s="45" t="n">
        <f aca="false">BA740*45/AT740</f>
        <v>1.2015</v>
      </c>
      <c r="BC740" s="28" t="n">
        <v>62</v>
      </c>
      <c r="BD740" s="34" t="n">
        <v>43413</v>
      </c>
      <c r="BE740" s="28" t="n">
        <v>7</v>
      </c>
      <c r="BF740" s="28" t="n">
        <v>20</v>
      </c>
      <c r="BG740" s="35" t="n">
        <v>6733888.11459692</v>
      </c>
      <c r="BH740" s="28" t="s">
        <v>2341</v>
      </c>
      <c r="BI740" s="28" t="s">
        <v>169</v>
      </c>
      <c r="BJ740" s="28" t="s">
        <v>133</v>
      </c>
      <c r="BK740" s="34" t="n">
        <v>43440</v>
      </c>
      <c r="BL740" s="28" t="n">
        <v>3</v>
      </c>
      <c r="BM740" s="28" t="n">
        <v>18</v>
      </c>
      <c r="BN740" s="28" t="n">
        <v>10</v>
      </c>
      <c r="BO740" s="28" t="n">
        <v>15</v>
      </c>
      <c r="BP740" s="28" t="s">
        <v>100</v>
      </c>
      <c r="BQ740" s="28" t="s">
        <v>150</v>
      </c>
      <c r="BR740" s="28" t="s">
        <v>151</v>
      </c>
      <c r="BS740" s="28" t="s">
        <v>152</v>
      </c>
      <c r="BT740" s="28" t="str">
        <f aca="false">CONCATENATE(BH740,"_",BQ740)</f>
        <v>1-11_1-1</v>
      </c>
      <c r="BU740" s="35" t="n">
        <v>2404438289.03526</v>
      </c>
      <c r="BV740" s="27" t="s">
        <v>104</v>
      </c>
      <c r="BW740" s="35" t="n">
        <v>3606657433.55288</v>
      </c>
      <c r="BX740" s="28"/>
    </row>
    <row r="741" customFormat="false" ht="13.8" hidden="false" customHeight="false" outlineLevel="0" collapsed="false">
      <c r="A741" s="62" t="s">
        <v>2342</v>
      </c>
      <c r="B741" s="28"/>
      <c r="C741" s="27" t="n">
        <v>1</v>
      </c>
      <c r="D741" s="28" t="s">
        <v>2343</v>
      </c>
      <c r="E741" s="28" t="str">
        <f aca="false">CONCATENATE("G0",REPT("0",3-(LEN(D741)-FIND("G",D741))),RIGHT(D741,LEN(D741)-FIND("G",D741)))</f>
        <v>G0029</v>
      </c>
      <c r="F741" s="28" t="s">
        <v>2231</v>
      </c>
      <c r="G741" s="27" t="s">
        <v>78</v>
      </c>
      <c r="H741" s="28" t="s">
        <v>78</v>
      </c>
      <c r="I741" s="28" t="s">
        <v>78</v>
      </c>
      <c r="J741" s="27" t="s">
        <v>78</v>
      </c>
      <c r="K741" s="28"/>
      <c r="L741" s="27" t="s">
        <v>2231</v>
      </c>
      <c r="M741" s="27" t="s">
        <v>2331</v>
      </c>
      <c r="N741" s="50" t="s">
        <v>2331</v>
      </c>
      <c r="O741" s="28" t="s">
        <v>2233</v>
      </c>
      <c r="P741" s="28"/>
      <c r="Q741" s="28"/>
      <c r="R741" s="31" t="n">
        <v>1975</v>
      </c>
      <c r="S741" s="31"/>
      <c r="T741" s="31"/>
      <c r="U741" s="28"/>
      <c r="V741" s="28"/>
      <c r="W741" s="50" t="s">
        <v>2344</v>
      </c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 t="s">
        <v>94</v>
      </c>
      <c r="AP741" s="28" t="n">
        <v>0.036</v>
      </c>
      <c r="AQ741" s="28"/>
      <c r="AR741" s="34" t="n">
        <v>43419</v>
      </c>
      <c r="AS741" s="28" t="n">
        <v>19</v>
      </c>
      <c r="AT741" s="28" t="n">
        <v>32</v>
      </c>
      <c r="AU741" s="28" t="n">
        <v>10</v>
      </c>
      <c r="AV741" s="28"/>
      <c r="AW741" s="28" t="s">
        <v>95</v>
      </c>
      <c r="AX741" s="28" t="s">
        <v>96</v>
      </c>
      <c r="AY741" s="28" t="n">
        <f aca="false">45-2.5-20</f>
        <v>22.5</v>
      </c>
      <c r="AZ741" s="28" t="n">
        <v>45</v>
      </c>
      <c r="BA741" s="28" t="n">
        <v>4.71</v>
      </c>
      <c r="BB741" s="33" t="n">
        <f aca="false">BA741*45/AT741</f>
        <v>6.6234375</v>
      </c>
      <c r="BC741" s="28" t="n">
        <v>102</v>
      </c>
      <c r="BD741" s="34" t="n">
        <v>43425</v>
      </c>
      <c r="BE741" s="28" t="n">
        <v>8</v>
      </c>
      <c r="BF741" s="28" t="n">
        <v>20</v>
      </c>
      <c r="BG741" s="35" t="n">
        <v>6878042.59002629</v>
      </c>
      <c r="BH741" s="28" t="s">
        <v>2345</v>
      </c>
      <c r="BI741" s="28" t="s">
        <v>175</v>
      </c>
      <c r="BJ741" s="28" t="s">
        <v>162</v>
      </c>
      <c r="BK741" s="34" t="n">
        <v>43440</v>
      </c>
      <c r="BL741" s="28" t="n">
        <v>3</v>
      </c>
      <c r="BM741" s="28" t="n">
        <v>18</v>
      </c>
      <c r="BN741" s="28" t="n">
        <v>10</v>
      </c>
      <c r="BO741" s="28" t="n">
        <v>15</v>
      </c>
      <c r="BP741" s="28" t="s">
        <v>100</v>
      </c>
      <c r="BQ741" s="28" t="s">
        <v>192</v>
      </c>
      <c r="BR741" s="28" t="s">
        <v>240</v>
      </c>
      <c r="BS741" s="28" t="s">
        <v>208</v>
      </c>
      <c r="BT741" s="28" t="str">
        <f aca="false">CONCATENATE(BH741,"_",BQ741)</f>
        <v>14-6_6-6</v>
      </c>
      <c r="BU741" s="35" t="n">
        <v>39206651.8847351</v>
      </c>
      <c r="BV741" s="27" t="s">
        <v>104</v>
      </c>
      <c r="BW741" s="35" t="n">
        <v>58809977.8271027</v>
      </c>
      <c r="BX741" s="28"/>
    </row>
    <row r="742" customFormat="false" ht="13.8" hidden="false" customHeight="false" outlineLevel="0" collapsed="false">
      <c r="A742" s="62" t="s">
        <v>2346</v>
      </c>
      <c r="B742" s="28"/>
      <c r="C742" s="27" t="n">
        <v>1</v>
      </c>
      <c r="D742" s="28" t="s">
        <v>2347</v>
      </c>
      <c r="E742" s="28" t="str">
        <f aca="false">CONCATENATE("G0",REPT("0",3-(LEN(D742)-FIND("G",D742))),RIGHT(D742,LEN(D742)-FIND("G",D742)))</f>
        <v>G0015</v>
      </c>
      <c r="F742" s="28" t="s">
        <v>2231</v>
      </c>
      <c r="G742" s="27" t="s">
        <v>78</v>
      </c>
      <c r="H742" s="28" t="s">
        <v>78</v>
      </c>
      <c r="I742" s="28" t="s">
        <v>78</v>
      </c>
      <c r="J742" s="27" t="s">
        <v>78</v>
      </c>
      <c r="K742" s="28"/>
      <c r="L742" s="27" t="s">
        <v>2231</v>
      </c>
      <c r="M742" s="27" t="s">
        <v>2331</v>
      </c>
      <c r="N742" s="50" t="s">
        <v>2331</v>
      </c>
      <c r="O742" s="28" t="s">
        <v>2233</v>
      </c>
      <c r="P742" s="28"/>
      <c r="Q742" s="28"/>
      <c r="R742" s="31" t="n">
        <v>1912</v>
      </c>
      <c r="S742" s="31"/>
      <c r="T742" s="31"/>
      <c r="U742" s="28"/>
      <c r="V742" s="28"/>
      <c r="W742" s="50" t="s">
        <v>2348</v>
      </c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 t="s">
        <v>359</v>
      </c>
      <c r="AP742" s="28" t="n">
        <v>0.018</v>
      </c>
      <c r="AQ742" s="28"/>
      <c r="AR742" s="34" t="n">
        <v>43385</v>
      </c>
      <c r="AS742" s="28" t="n">
        <v>13</v>
      </c>
      <c r="AT742" s="28" t="n">
        <v>11</v>
      </c>
      <c r="AU742" s="28" t="n">
        <f aca="false">18-AT742</f>
        <v>7</v>
      </c>
      <c r="AV742" s="28"/>
      <c r="AW742" s="28" t="s">
        <v>95</v>
      </c>
      <c r="AX742" s="28" t="s">
        <v>96</v>
      </c>
      <c r="AY742" s="28" t="n">
        <f aca="false">45-2.5-20</f>
        <v>22.5</v>
      </c>
      <c r="AZ742" s="28" t="n">
        <v>45</v>
      </c>
      <c r="BA742" s="28" t="n">
        <v>3.28</v>
      </c>
      <c r="BB742" s="33" t="n">
        <f aca="false">BA742*45/AT742</f>
        <v>13.4181818181818</v>
      </c>
      <c r="BC742" s="28" t="n">
        <v>112</v>
      </c>
      <c r="BD742" s="34" t="n">
        <v>43426</v>
      </c>
      <c r="BE742" s="28" t="n">
        <v>9</v>
      </c>
      <c r="BF742" s="28" t="n">
        <v>20</v>
      </c>
      <c r="BG742" s="35" t="n">
        <v>114733403.807583</v>
      </c>
      <c r="BH742" s="56" t="s">
        <v>2349</v>
      </c>
      <c r="BI742" s="56" t="s">
        <v>133</v>
      </c>
      <c r="BJ742" s="56" t="s">
        <v>149</v>
      </c>
      <c r="BK742" s="34" t="n">
        <v>43443</v>
      </c>
      <c r="BL742" s="28" t="n">
        <v>4</v>
      </c>
      <c r="BM742" s="28" t="n">
        <v>18</v>
      </c>
      <c r="BN742" s="28" t="n">
        <v>10</v>
      </c>
      <c r="BO742" s="28" t="n">
        <v>15</v>
      </c>
      <c r="BP742" s="28" t="s">
        <v>100</v>
      </c>
      <c r="BQ742" s="28" t="s">
        <v>117</v>
      </c>
      <c r="BR742" s="28" t="s">
        <v>340</v>
      </c>
      <c r="BS742" s="28" t="s">
        <v>280</v>
      </c>
      <c r="BT742" s="28" t="str">
        <f aca="false">CONCATENATE(BH742,"_",BQ742)</f>
        <v>11-2_7-7</v>
      </c>
      <c r="BU742" s="35" t="n">
        <v>39440149970.2796</v>
      </c>
      <c r="BV742" s="27" t="s">
        <v>104</v>
      </c>
      <c r="BW742" s="35" t="n">
        <v>59160224955.4195</v>
      </c>
      <c r="BX742" s="28"/>
    </row>
    <row r="743" customFormat="false" ht="13.8" hidden="false" customHeight="false" outlineLevel="0" collapsed="false">
      <c r="A743" s="62" t="s">
        <v>2350</v>
      </c>
      <c r="B743" s="28"/>
      <c r="C743" s="27" t="n">
        <v>1</v>
      </c>
      <c r="D743" s="28" t="s">
        <v>2351</v>
      </c>
      <c r="E743" s="28" t="str">
        <f aca="false">CONCATENATE("G0",REPT("0",3-(LEN(D743)-FIND("G",D743))),RIGHT(D743,LEN(D743)-FIND("G",D743)))</f>
        <v>G0026</v>
      </c>
      <c r="F743" s="28" t="s">
        <v>2231</v>
      </c>
      <c r="G743" s="27" t="s">
        <v>78</v>
      </c>
      <c r="H743" s="28" t="s">
        <v>78</v>
      </c>
      <c r="I743" s="28" t="s">
        <v>78</v>
      </c>
      <c r="J743" s="27" t="s">
        <v>78</v>
      </c>
      <c r="K743" s="28"/>
      <c r="L743" s="27" t="s">
        <v>2231</v>
      </c>
      <c r="M743" s="27" t="s">
        <v>2331</v>
      </c>
      <c r="N743" s="50" t="s">
        <v>2331</v>
      </c>
      <c r="O743" s="28" t="s">
        <v>2233</v>
      </c>
      <c r="P743" s="28"/>
      <c r="Q743" s="28"/>
      <c r="R743" s="31" t="n">
        <v>1973</v>
      </c>
      <c r="S743" s="31"/>
      <c r="T743" s="31"/>
      <c r="U743" s="28"/>
      <c r="V743" s="28"/>
      <c r="W743" s="50" t="s">
        <v>2344</v>
      </c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 t="s">
        <v>359</v>
      </c>
      <c r="AP743" s="28" t="n">
        <v>0.05</v>
      </c>
      <c r="AQ743" s="28"/>
      <c r="AR743" s="34" t="n">
        <v>43417</v>
      </c>
      <c r="AS743" s="28" t="n">
        <v>17</v>
      </c>
      <c r="AT743" s="28" t="n">
        <v>45</v>
      </c>
      <c r="AU743" s="28" t="n">
        <v>0</v>
      </c>
      <c r="AV743" s="28"/>
      <c r="AW743" s="28" t="s">
        <v>95</v>
      </c>
      <c r="AX743" s="28" t="s">
        <v>96</v>
      </c>
      <c r="AY743" s="28" t="n">
        <f aca="false">45-2.5-20</f>
        <v>22.5</v>
      </c>
      <c r="AZ743" s="28" t="n">
        <v>45</v>
      </c>
      <c r="BA743" s="28" t="n">
        <v>0.411</v>
      </c>
      <c r="BB743" s="33" t="n">
        <f aca="false">BA743*45/AT743</f>
        <v>0.411</v>
      </c>
      <c r="BC743" s="28" t="n">
        <v>176</v>
      </c>
      <c r="BD743" s="34" t="n">
        <v>43430</v>
      </c>
      <c r="BE743" s="28" t="n">
        <v>10</v>
      </c>
      <c r="BF743" s="28" t="n">
        <v>20</v>
      </c>
      <c r="BG743" s="35" t="n">
        <v>83511982.3371239</v>
      </c>
      <c r="BH743" s="28" t="s">
        <v>2352</v>
      </c>
      <c r="BI743" s="28" t="s">
        <v>133</v>
      </c>
      <c r="BJ743" s="28" t="s">
        <v>175</v>
      </c>
      <c r="BK743" s="34" t="n">
        <v>43443</v>
      </c>
      <c r="BL743" s="28" t="n">
        <v>4</v>
      </c>
      <c r="BM743" s="28" t="n">
        <v>18</v>
      </c>
      <c r="BN743" s="28" t="n">
        <v>10</v>
      </c>
      <c r="BO743" s="28" t="n">
        <v>15</v>
      </c>
      <c r="BP743" s="28" t="s">
        <v>100</v>
      </c>
      <c r="BQ743" s="28" t="s">
        <v>101</v>
      </c>
      <c r="BR743" s="28" t="s">
        <v>102</v>
      </c>
      <c r="BS743" s="28" t="s">
        <v>103</v>
      </c>
      <c r="BT743" s="28" t="str">
        <f aca="false">CONCATENATE(BH743,"_",BQ743)</f>
        <v>11-14_8-8</v>
      </c>
      <c r="BU743" s="35" t="n">
        <v>48356757555.9589</v>
      </c>
      <c r="BV743" s="27" t="s">
        <v>104</v>
      </c>
      <c r="BW743" s="35" t="n">
        <v>72535136333.9384</v>
      </c>
      <c r="BX743" s="28"/>
    </row>
    <row r="744" customFormat="false" ht="13.8" hidden="false" customHeight="false" outlineLevel="0" collapsed="false">
      <c r="A744" s="62" t="s">
        <v>2353</v>
      </c>
      <c r="B744" s="28"/>
      <c r="C744" s="27" t="n">
        <v>1</v>
      </c>
      <c r="D744" s="28" t="s">
        <v>2354</v>
      </c>
      <c r="E744" s="28" t="str">
        <f aca="false">CONCATENATE("G0",REPT("0",3-(LEN(D744)-FIND("G",D744))),RIGHT(D744,LEN(D744)-FIND("G",D744)))</f>
        <v>G0012</v>
      </c>
      <c r="F744" s="28" t="s">
        <v>2231</v>
      </c>
      <c r="G744" s="27" t="s">
        <v>78</v>
      </c>
      <c r="H744" s="28" t="s">
        <v>78</v>
      </c>
      <c r="I744" s="28" t="s">
        <v>78</v>
      </c>
      <c r="J744" s="27" t="s">
        <v>78</v>
      </c>
      <c r="K744" s="28"/>
      <c r="L744" s="27" t="s">
        <v>2231</v>
      </c>
      <c r="M744" s="27" t="s">
        <v>2331</v>
      </c>
      <c r="N744" s="50" t="s">
        <v>2331</v>
      </c>
      <c r="O744" s="28" t="s">
        <v>2233</v>
      </c>
      <c r="P744" s="28"/>
      <c r="Q744" s="28"/>
      <c r="R744" s="31" t="n">
        <v>1975</v>
      </c>
      <c r="S744" s="31"/>
      <c r="T744" s="31"/>
      <c r="U744" s="28"/>
      <c r="V744" s="28"/>
      <c r="W744" s="50" t="s">
        <v>2344</v>
      </c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 t="s">
        <v>2255</v>
      </c>
      <c r="AP744" s="28" t="n">
        <v>0.044</v>
      </c>
      <c r="AQ744" s="28" t="s">
        <v>2355</v>
      </c>
      <c r="AR744" s="34" t="n">
        <v>43384</v>
      </c>
      <c r="AS744" s="28" t="n">
        <v>12</v>
      </c>
      <c r="AT744" s="28" t="n">
        <v>9</v>
      </c>
      <c r="AU744" s="28" t="n">
        <f aca="false">44-AT744</f>
        <v>35</v>
      </c>
      <c r="AV744" s="28"/>
      <c r="AW744" s="28" t="s">
        <v>95</v>
      </c>
      <c r="AX744" s="28" t="s">
        <v>96</v>
      </c>
      <c r="AY744" s="28" t="n">
        <f aca="false">45-2.5-20</f>
        <v>22.5</v>
      </c>
      <c r="AZ744" s="28" t="n">
        <v>45</v>
      </c>
      <c r="BA744" s="28" t="n">
        <v>0.168</v>
      </c>
      <c r="BB744" s="28" t="n">
        <f aca="false">BA744*45/AT744</f>
        <v>0.84</v>
      </c>
      <c r="BC744" s="28" t="n">
        <v>194</v>
      </c>
      <c r="BD744" s="34" t="n">
        <v>43432</v>
      </c>
      <c r="BE744" s="28" t="n">
        <v>11</v>
      </c>
      <c r="BF744" s="28" t="n">
        <v>20</v>
      </c>
      <c r="BG744" s="35" t="n">
        <v>1334075.53124309</v>
      </c>
      <c r="BH744" s="28" t="s">
        <v>1002</v>
      </c>
      <c r="BI744" s="28" t="s">
        <v>178</v>
      </c>
      <c r="BJ744" s="28" t="s">
        <v>168</v>
      </c>
      <c r="BK744" s="34" t="n">
        <v>43443</v>
      </c>
      <c r="BL744" s="28" t="n">
        <v>4</v>
      </c>
      <c r="BM744" s="28" t="n">
        <v>18</v>
      </c>
      <c r="BN744" s="28" t="n">
        <v>10</v>
      </c>
      <c r="BO744" s="28" t="n">
        <v>15</v>
      </c>
      <c r="BP744" s="28" t="s">
        <v>100</v>
      </c>
      <c r="BQ744" s="28" t="s">
        <v>135</v>
      </c>
      <c r="BR744" s="28" t="s">
        <v>136</v>
      </c>
      <c r="BS744" s="28" t="s">
        <v>123</v>
      </c>
      <c r="BT744" s="28" t="str">
        <f aca="false">CONCATENATE(BH744,"_",BQ744)</f>
        <v>3-4_9-9</v>
      </c>
      <c r="BU744" s="35" t="n">
        <v>2562994781.65901</v>
      </c>
      <c r="BV744" s="27" t="s">
        <v>104</v>
      </c>
      <c r="BW744" s="35" t="n">
        <v>3844492172.48851</v>
      </c>
      <c r="BX744" s="28"/>
    </row>
    <row r="745" customFormat="false" ht="13.8" hidden="false" customHeight="false" outlineLevel="0" collapsed="false">
      <c r="A745" s="62" t="s">
        <v>2356</v>
      </c>
      <c r="B745" s="28"/>
      <c r="C745" s="27" t="n">
        <v>1</v>
      </c>
      <c r="D745" s="28"/>
      <c r="E745" s="28"/>
      <c r="F745" s="28"/>
      <c r="G745" s="27" t="s">
        <v>78</v>
      </c>
      <c r="H745" s="28"/>
      <c r="I745" s="28"/>
      <c r="J745" s="28"/>
      <c r="K745" s="28"/>
      <c r="L745" s="27" t="s">
        <v>2231</v>
      </c>
      <c r="M745" s="27" t="s">
        <v>2331</v>
      </c>
      <c r="N745" s="50" t="s">
        <v>2331</v>
      </c>
      <c r="O745" s="28" t="s">
        <v>2233</v>
      </c>
      <c r="P745" s="28"/>
      <c r="Q745" s="28"/>
      <c r="R745" s="31" t="n">
        <v>1955</v>
      </c>
      <c r="S745" s="31"/>
      <c r="T745" s="31"/>
      <c r="U745" s="28"/>
      <c r="V745" s="28"/>
      <c r="W745" s="50" t="s">
        <v>2234</v>
      </c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 t="s">
        <v>359</v>
      </c>
      <c r="AP745" s="28" t="n">
        <v>0.015</v>
      </c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</row>
    <row r="746" customFormat="false" ht="13.8" hidden="false" customHeight="false" outlineLevel="0" collapsed="false">
      <c r="A746" s="62" t="s">
        <v>2357</v>
      </c>
      <c r="B746" s="28"/>
      <c r="C746" s="27" t="n">
        <v>1</v>
      </c>
      <c r="D746" s="28"/>
      <c r="E746" s="28"/>
      <c r="F746" s="28"/>
      <c r="G746" s="27" t="s">
        <v>78</v>
      </c>
      <c r="H746" s="28"/>
      <c r="I746" s="28"/>
      <c r="J746" s="28"/>
      <c r="K746" s="28"/>
      <c r="L746" s="27" t="s">
        <v>2231</v>
      </c>
      <c r="M746" s="27" t="s">
        <v>2331</v>
      </c>
      <c r="N746" s="50" t="s">
        <v>2331</v>
      </c>
      <c r="O746" s="28" t="s">
        <v>2233</v>
      </c>
      <c r="P746" s="28"/>
      <c r="Q746" s="28"/>
      <c r="R746" s="31" t="n">
        <v>1975</v>
      </c>
      <c r="S746" s="31"/>
      <c r="T746" s="31"/>
      <c r="U746" s="28"/>
      <c r="V746" s="28"/>
      <c r="W746" s="50" t="s">
        <v>2344</v>
      </c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 t="s">
        <v>94</v>
      </c>
      <c r="AP746" s="28" t="s">
        <v>147</v>
      </c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</row>
    <row r="747" customFormat="false" ht="13.8" hidden="false" customHeight="false" outlineLevel="0" collapsed="false">
      <c r="A747" s="62" t="s">
        <v>2358</v>
      </c>
      <c r="B747" s="28"/>
      <c r="C747" s="27" t="n">
        <v>1</v>
      </c>
      <c r="D747" s="28"/>
      <c r="E747" s="28"/>
      <c r="F747" s="28"/>
      <c r="G747" s="27" t="s">
        <v>78</v>
      </c>
      <c r="H747" s="28"/>
      <c r="I747" s="28"/>
      <c r="J747" s="28"/>
      <c r="K747" s="28"/>
      <c r="L747" s="27" t="s">
        <v>2231</v>
      </c>
      <c r="M747" s="27" t="s">
        <v>2331</v>
      </c>
      <c r="N747" s="50" t="s">
        <v>2331</v>
      </c>
      <c r="O747" s="28" t="s">
        <v>2233</v>
      </c>
      <c r="P747" s="28"/>
      <c r="Q747" s="28"/>
      <c r="R747" s="31" t="n">
        <v>1977</v>
      </c>
      <c r="S747" s="31"/>
      <c r="T747" s="31"/>
      <c r="U747" s="28"/>
      <c r="V747" s="28"/>
      <c r="W747" s="50" t="s">
        <v>2344</v>
      </c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 t="s">
        <v>359</v>
      </c>
      <c r="AP747" s="28" t="n">
        <v>0.021</v>
      </c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</row>
    <row r="748" customFormat="false" ht="13.8" hidden="false" customHeight="false" outlineLevel="0" collapsed="false">
      <c r="A748" s="64" t="s">
        <v>2359</v>
      </c>
      <c r="B748" s="28"/>
      <c r="C748" s="27" t="n">
        <v>1</v>
      </c>
      <c r="D748" s="28" t="s">
        <v>2360</v>
      </c>
      <c r="E748" s="28" t="str">
        <f aca="false">CONCATENATE("G0",REPT("0",3-(LEN(D748)-FIND("G",D748))),RIGHT(D748,LEN(D748)-FIND("G",D748)))</f>
        <v>G0006</v>
      </c>
      <c r="F748" s="28" t="s">
        <v>2231</v>
      </c>
      <c r="G748" s="27" t="s">
        <v>78</v>
      </c>
      <c r="H748" s="28" t="s">
        <v>78</v>
      </c>
      <c r="I748" s="28" t="s">
        <v>78</v>
      </c>
      <c r="J748" s="27" t="s">
        <v>78</v>
      </c>
      <c r="K748" s="28"/>
      <c r="L748" s="27" t="s">
        <v>2231</v>
      </c>
      <c r="M748" s="27" t="s">
        <v>2331</v>
      </c>
      <c r="N748" s="65"/>
      <c r="O748" s="28" t="s">
        <v>2361</v>
      </c>
      <c r="P748" s="28"/>
      <c r="Q748" s="28"/>
      <c r="R748" s="31" t="n">
        <v>1879</v>
      </c>
      <c r="S748" s="31"/>
      <c r="T748" s="31"/>
      <c r="U748" s="28"/>
      <c r="V748" s="28"/>
      <c r="W748" s="65" t="s">
        <v>2362</v>
      </c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 t="s">
        <v>94</v>
      </c>
      <c r="AP748" s="28" t="n">
        <v>0.016</v>
      </c>
      <c r="AQ748" s="28"/>
      <c r="AR748" s="34" t="n">
        <v>43364</v>
      </c>
      <c r="AS748" s="28" t="n">
        <v>9</v>
      </c>
      <c r="AT748" s="28" t="n">
        <v>8</v>
      </c>
      <c r="AU748" s="28" t="n">
        <f aca="false">16-AT748</f>
        <v>8</v>
      </c>
      <c r="AV748" s="28"/>
      <c r="AW748" s="28" t="s">
        <v>95</v>
      </c>
      <c r="AX748" s="28" t="s">
        <v>96</v>
      </c>
      <c r="AY748" s="28" t="n">
        <f aca="false">40-20</f>
        <v>20</v>
      </c>
      <c r="AZ748" s="28" t="n">
        <v>45</v>
      </c>
      <c r="BA748" s="28" t="n">
        <f aca="false">708/1000</f>
        <v>0.708</v>
      </c>
      <c r="BB748" s="45" t="n">
        <f aca="false">BA748*45/AT748</f>
        <v>3.9825</v>
      </c>
      <c r="BC748" s="28" t="n">
        <v>61</v>
      </c>
      <c r="BD748" s="34" t="n">
        <v>43413</v>
      </c>
      <c r="BE748" s="28" t="n">
        <v>7</v>
      </c>
      <c r="BF748" s="28" t="n">
        <v>20</v>
      </c>
      <c r="BG748" s="35" t="n">
        <v>36691247.9370392</v>
      </c>
      <c r="BH748" s="28" t="s">
        <v>2363</v>
      </c>
      <c r="BI748" s="28" t="s">
        <v>99</v>
      </c>
      <c r="BJ748" s="28" t="s">
        <v>142</v>
      </c>
      <c r="BK748" s="34" t="n">
        <v>43440</v>
      </c>
      <c r="BL748" s="28" t="n">
        <v>3</v>
      </c>
      <c r="BM748" s="28" t="n">
        <v>18</v>
      </c>
      <c r="BN748" s="28" t="n">
        <v>10</v>
      </c>
      <c r="BO748" s="28" t="n">
        <v>15</v>
      </c>
      <c r="BP748" s="28" t="s">
        <v>100</v>
      </c>
      <c r="BQ748" s="28" t="s">
        <v>150</v>
      </c>
      <c r="BR748" s="28" t="s">
        <v>151</v>
      </c>
      <c r="BS748" s="28" t="s">
        <v>152</v>
      </c>
      <c r="BT748" s="28" t="str">
        <f aca="false">CONCATENATE(BH748,"_",BQ748)</f>
        <v>15-10_1-1</v>
      </c>
      <c r="BU748" s="35" t="n">
        <v>19461173521.1209</v>
      </c>
      <c r="BV748" s="27" t="s">
        <v>104</v>
      </c>
      <c r="BW748" s="35" t="n">
        <v>29191760281.6813</v>
      </c>
      <c r="BX748" s="28"/>
    </row>
    <row r="749" customFormat="false" ht="13.8" hidden="false" customHeight="false" outlineLevel="0" collapsed="false">
      <c r="A749" s="64" t="n">
        <v>1583</v>
      </c>
      <c r="B749" s="28"/>
      <c r="C749" s="27" t="n">
        <v>1</v>
      </c>
      <c r="D749" s="28" t="s">
        <v>2364</v>
      </c>
      <c r="E749" s="28" t="str">
        <f aca="false">CONCATENATE("G0",REPT("0",3-(LEN(D749)-FIND("G",D749))),RIGHT(D749,LEN(D749)-FIND("G",D749)))</f>
        <v>G0028</v>
      </c>
      <c r="F749" s="28" t="s">
        <v>2231</v>
      </c>
      <c r="G749" s="27" t="s">
        <v>78</v>
      </c>
      <c r="H749" s="28" t="s">
        <v>78</v>
      </c>
      <c r="I749" s="28" t="s">
        <v>78</v>
      </c>
      <c r="J749" s="27" t="s">
        <v>78</v>
      </c>
      <c r="K749" s="28"/>
      <c r="L749" s="27" t="s">
        <v>2231</v>
      </c>
      <c r="M749" s="27"/>
      <c r="N749" s="65" t="s">
        <v>2365</v>
      </c>
      <c r="O749" s="28" t="s">
        <v>2361</v>
      </c>
      <c r="P749" s="28"/>
      <c r="Q749" s="28"/>
      <c r="R749" s="31" t="n">
        <v>1937</v>
      </c>
      <c r="S749" s="31"/>
      <c r="T749" s="31"/>
      <c r="U749" s="28"/>
      <c r="V749" s="28"/>
      <c r="W749" s="65" t="s">
        <v>2311</v>
      </c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 t="s">
        <v>359</v>
      </c>
      <c r="AP749" s="28" t="n">
        <v>0.013</v>
      </c>
      <c r="AQ749" s="28"/>
      <c r="AR749" s="34" t="n">
        <v>43418</v>
      </c>
      <c r="AS749" s="28" t="n">
        <v>18</v>
      </c>
      <c r="AT749" s="28" t="n">
        <v>6</v>
      </c>
      <c r="AU749" s="28" t="n">
        <v>0</v>
      </c>
      <c r="AV749" s="28"/>
      <c r="AW749" s="28" t="s">
        <v>95</v>
      </c>
      <c r="AX749" s="28" t="s">
        <v>96</v>
      </c>
      <c r="AY749" s="28" t="n">
        <f aca="false">45-2.5-20</f>
        <v>22.5</v>
      </c>
      <c r="AZ749" s="28" t="n">
        <v>45</v>
      </c>
      <c r="BA749" s="28" t="n">
        <v>0.142</v>
      </c>
      <c r="BB749" s="33" t="n">
        <f aca="false">BA749*45/AT749</f>
        <v>1.065</v>
      </c>
      <c r="BC749" s="28" t="n">
        <v>121</v>
      </c>
      <c r="BD749" s="34" t="n">
        <v>43426</v>
      </c>
      <c r="BE749" s="28" t="n">
        <v>9</v>
      </c>
      <c r="BF749" s="28" t="n">
        <v>20</v>
      </c>
      <c r="BG749" s="35" t="n">
        <v>8170763.90729751</v>
      </c>
      <c r="BH749" s="28" t="s">
        <v>2366</v>
      </c>
      <c r="BI749" s="28" t="s">
        <v>168</v>
      </c>
      <c r="BJ749" s="28" t="s">
        <v>142</v>
      </c>
      <c r="BK749" s="34" t="n">
        <v>43443</v>
      </c>
      <c r="BL749" s="28" t="n">
        <v>4</v>
      </c>
      <c r="BM749" s="28" t="n">
        <v>18</v>
      </c>
      <c r="BN749" s="28" t="n">
        <v>10</v>
      </c>
      <c r="BO749" s="28" t="n">
        <v>15</v>
      </c>
      <c r="BP749" s="28" t="s">
        <v>100</v>
      </c>
      <c r="BQ749" s="28" t="s">
        <v>117</v>
      </c>
      <c r="BR749" s="28" t="s">
        <v>340</v>
      </c>
      <c r="BS749" s="28" t="s">
        <v>280</v>
      </c>
      <c r="BT749" s="28" t="str">
        <f aca="false">CONCATENATE(BH749,"_",BQ749)</f>
        <v>4-10_7-7</v>
      </c>
      <c r="BU749" s="35" t="n">
        <v>3013296840.13197</v>
      </c>
      <c r="BV749" s="27" t="s">
        <v>104</v>
      </c>
      <c r="BW749" s="35" t="n">
        <v>4519945260.19795</v>
      </c>
      <c r="BX749" s="28"/>
    </row>
    <row r="750" customFormat="false" ht="13.8" hidden="false" customHeight="false" outlineLevel="0" collapsed="false">
      <c r="A750" s="64" t="s">
        <v>2367</v>
      </c>
      <c r="B750" s="28"/>
      <c r="C750" s="27" t="n">
        <v>1</v>
      </c>
      <c r="D750" s="28"/>
      <c r="E750" s="28"/>
      <c r="F750" s="28"/>
      <c r="G750" s="27" t="s">
        <v>78</v>
      </c>
      <c r="H750" s="28"/>
      <c r="I750" s="28"/>
      <c r="J750" s="28"/>
      <c r="K750" s="28"/>
      <c r="L750" s="27" t="s">
        <v>2231</v>
      </c>
      <c r="M750" s="27"/>
      <c r="N750" s="65" t="s">
        <v>2365</v>
      </c>
      <c r="O750" s="28" t="s">
        <v>2361</v>
      </c>
      <c r="P750" s="28"/>
      <c r="Q750" s="28"/>
      <c r="R750" s="31" t="n">
        <v>1937</v>
      </c>
      <c r="S750" s="31"/>
      <c r="T750" s="31"/>
      <c r="U750" s="28"/>
      <c r="V750" s="28"/>
      <c r="W750" s="65" t="s">
        <v>2311</v>
      </c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 t="s">
        <v>359</v>
      </c>
      <c r="AP750" s="28" t="n">
        <v>0.037</v>
      </c>
      <c r="AQ750" s="28"/>
      <c r="AR750" s="28"/>
      <c r="AS750" s="28"/>
      <c r="AT750" s="28"/>
      <c r="AU750" s="28"/>
      <c r="AV750" s="28" t="s">
        <v>2368</v>
      </c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</row>
    <row r="751" customFormat="false" ht="13.8" hidden="false" customHeight="false" outlineLevel="0" collapsed="false">
      <c r="A751" s="66" t="s">
        <v>2369</v>
      </c>
      <c r="B751" s="28"/>
      <c r="C751" s="27" t="n">
        <v>1</v>
      </c>
      <c r="D751" s="28" t="s">
        <v>2370</v>
      </c>
      <c r="E751" s="28"/>
      <c r="F751" s="28"/>
      <c r="G751" s="27" t="s">
        <v>78</v>
      </c>
      <c r="H751" s="28" t="s">
        <v>78</v>
      </c>
      <c r="I751" s="28" t="s">
        <v>2310</v>
      </c>
      <c r="J751" s="28"/>
      <c r="K751" s="28"/>
      <c r="L751" s="27" t="s">
        <v>2231</v>
      </c>
      <c r="M751" s="28"/>
      <c r="N751" s="28"/>
      <c r="O751" s="28"/>
      <c r="P751" s="28"/>
      <c r="Q751" s="28"/>
      <c r="R751" s="31"/>
      <c r="S751" s="31"/>
      <c r="T751" s="31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34"/>
      <c r="AO751" s="28" t="s">
        <v>2371</v>
      </c>
      <c r="AP751" s="28" t="n">
        <v>0.001</v>
      </c>
      <c r="AQ751" s="28"/>
      <c r="AR751" s="34" t="n">
        <v>43417</v>
      </c>
      <c r="AS751" s="28" t="n">
        <v>17</v>
      </c>
      <c r="AT751" s="28" t="n">
        <v>1</v>
      </c>
      <c r="AU751" s="28" t="s">
        <v>507</v>
      </c>
      <c r="AV751" s="28"/>
      <c r="AW751" s="28" t="s">
        <v>95</v>
      </c>
      <c r="AX751" s="28" t="s">
        <v>96</v>
      </c>
      <c r="AY751" s="28" t="n">
        <f aca="false">45-2.5</f>
        <v>42.5</v>
      </c>
      <c r="AZ751" s="28" t="n">
        <v>45</v>
      </c>
      <c r="BA751" s="28" t="n">
        <v>0.092</v>
      </c>
      <c r="BB751" s="33" t="n">
        <f aca="false">BA751*45/AT751</f>
        <v>4.14</v>
      </c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</row>
    <row r="752" customFormat="false" ht="13.8" hidden="false" customHeight="false" outlineLevel="0" collapsed="false">
      <c r="A752" s="38" t="s">
        <v>2372</v>
      </c>
      <c r="B752" s="28"/>
      <c r="C752" s="27" t="n">
        <v>1</v>
      </c>
      <c r="D752" s="28"/>
      <c r="E752" s="28"/>
      <c r="F752" s="28"/>
      <c r="G752" s="27" t="s">
        <v>78</v>
      </c>
      <c r="H752" s="28"/>
      <c r="I752" s="28"/>
      <c r="J752" s="28"/>
      <c r="K752" s="28"/>
      <c r="L752" s="27" t="s">
        <v>2231</v>
      </c>
      <c r="M752" s="28"/>
      <c r="N752" s="28"/>
      <c r="O752" s="28" t="s">
        <v>2373</v>
      </c>
      <c r="P752" s="28"/>
      <c r="Q752" s="28"/>
      <c r="R752" s="31"/>
      <c r="S752" s="31"/>
      <c r="T752" s="31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34" t="n">
        <v>43398</v>
      </c>
      <c r="AO752" s="28"/>
      <c r="AP752" s="28" t="s">
        <v>2143</v>
      </c>
      <c r="AQ752" s="28" t="s">
        <v>2315</v>
      </c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</row>
    <row r="753" customFormat="false" ht="13.8" hidden="false" customHeight="false" outlineLevel="0" collapsed="false">
      <c r="A753" s="27" t="s">
        <v>2374</v>
      </c>
      <c r="B753" s="28"/>
      <c r="C753" s="27" t="n">
        <v>1</v>
      </c>
      <c r="D753" s="28"/>
      <c r="E753" s="28"/>
      <c r="F753" s="28"/>
      <c r="G753" s="27" t="s">
        <v>78</v>
      </c>
      <c r="H753" s="28"/>
      <c r="I753" s="28"/>
      <c r="J753" s="28"/>
      <c r="K753" s="28"/>
      <c r="L753" s="27" t="s">
        <v>2231</v>
      </c>
      <c r="M753" s="28"/>
      <c r="N753" s="28"/>
      <c r="O753" s="28" t="s">
        <v>2373</v>
      </c>
      <c r="P753" s="28"/>
      <c r="Q753" s="28"/>
      <c r="R753" s="31"/>
      <c r="S753" s="31"/>
      <c r="T753" s="31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 t="s">
        <v>2315</v>
      </c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</row>
    <row r="754" customFormat="false" ht="13.8" hidden="false" customHeight="false" outlineLevel="0" collapsed="false">
      <c r="A754" s="27" t="s">
        <v>2375</v>
      </c>
      <c r="B754" s="28"/>
      <c r="C754" s="27" t="n">
        <v>1</v>
      </c>
      <c r="D754" s="28"/>
      <c r="E754" s="28"/>
      <c r="F754" s="28"/>
      <c r="G754" s="27" t="s">
        <v>78</v>
      </c>
      <c r="H754" s="28"/>
      <c r="I754" s="28"/>
      <c r="J754" s="28"/>
      <c r="K754" s="28"/>
      <c r="L754" s="27" t="s">
        <v>2231</v>
      </c>
      <c r="M754" s="28"/>
      <c r="N754" s="28"/>
      <c r="O754" s="28" t="s">
        <v>2373</v>
      </c>
      <c r="P754" s="28"/>
      <c r="Q754" s="28"/>
      <c r="R754" s="31"/>
      <c r="S754" s="31"/>
      <c r="T754" s="31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34" t="n">
        <v>43398</v>
      </c>
      <c r="AO754" s="28"/>
      <c r="AP754" s="28" t="s">
        <v>2143</v>
      </c>
      <c r="AQ754" s="28" t="s">
        <v>2322</v>
      </c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</row>
    <row r="755" customFormat="false" ht="13.8" hidden="false" customHeight="false" outlineLevel="0" collapsed="false">
      <c r="A755" s="27" t="s">
        <v>2376</v>
      </c>
      <c r="B755" s="28"/>
      <c r="C755" s="27" t="n">
        <v>1</v>
      </c>
      <c r="D755" s="28"/>
      <c r="E755" s="28"/>
      <c r="F755" s="28"/>
      <c r="G755" s="27" t="s">
        <v>78</v>
      </c>
      <c r="H755" s="28"/>
      <c r="I755" s="28"/>
      <c r="J755" s="28"/>
      <c r="K755" s="28"/>
      <c r="L755" s="27" t="s">
        <v>2231</v>
      </c>
      <c r="M755" s="28"/>
      <c r="N755" s="28"/>
      <c r="O755" s="28" t="s">
        <v>2373</v>
      </c>
      <c r="P755" s="28"/>
      <c r="Q755" s="28"/>
      <c r="R755" s="31"/>
      <c r="S755" s="31"/>
      <c r="T755" s="31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34" t="n">
        <v>43398</v>
      </c>
      <c r="AO755" s="28"/>
      <c r="AP755" s="28"/>
      <c r="AQ755" s="28" t="s">
        <v>2315</v>
      </c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</row>
    <row r="756" customFormat="false" ht="13.8" hidden="false" customHeight="false" outlineLevel="0" collapsed="false">
      <c r="A756" s="27" t="s">
        <v>2377</v>
      </c>
      <c r="B756" s="28"/>
      <c r="C756" s="27" t="n">
        <v>1</v>
      </c>
      <c r="D756" s="28"/>
      <c r="E756" s="28"/>
      <c r="F756" s="28"/>
      <c r="G756" s="27" t="s">
        <v>78</v>
      </c>
      <c r="H756" s="28"/>
      <c r="I756" s="28"/>
      <c r="J756" s="28"/>
      <c r="K756" s="28"/>
      <c r="L756" s="27" t="s">
        <v>2231</v>
      </c>
      <c r="M756" s="28"/>
      <c r="N756" s="28"/>
      <c r="O756" s="28" t="s">
        <v>2373</v>
      </c>
      <c r="P756" s="28"/>
      <c r="Q756" s="28"/>
      <c r="R756" s="31"/>
      <c r="S756" s="31"/>
      <c r="T756" s="31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34" t="n">
        <v>43409</v>
      </c>
      <c r="AO756" s="28"/>
      <c r="AP756" s="28" t="n">
        <v>0.61</v>
      </c>
      <c r="AQ756" s="28" t="s">
        <v>2378</v>
      </c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</row>
    <row r="757" customFormat="false" ht="13.8" hidden="false" customHeight="false" outlineLevel="0" collapsed="false">
      <c r="A757" s="27" t="s">
        <v>2379</v>
      </c>
      <c r="B757" s="28"/>
      <c r="C757" s="27" t="n">
        <v>1</v>
      </c>
      <c r="D757" s="28"/>
      <c r="E757" s="28"/>
      <c r="F757" s="28"/>
      <c r="G757" s="27" t="s">
        <v>78</v>
      </c>
      <c r="H757" s="28"/>
      <c r="I757" s="28"/>
      <c r="J757" s="28"/>
      <c r="K757" s="28"/>
      <c r="L757" s="27" t="s">
        <v>2231</v>
      </c>
      <c r="M757" s="28"/>
      <c r="N757" s="28"/>
      <c r="O757" s="28" t="s">
        <v>2373</v>
      </c>
      <c r="P757" s="28"/>
      <c r="Q757" s="28"/>
      <c r="R757" s="31"/>
      <c r="S757" s="31"/>
      <c r="T757" s="31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34" t="n">
        <v>43409</v>
      </c>
      <c r="AO757" s="28"/>
      <c r="AP757" s="28" t="s">
        <v>147</v>
      </c>
      <c r="AQ757" s="28" t="s">
        <v>2322</v>
      </c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</row>
    <row r="758" customFormat="false" ht="13.8" hidden="false" customHeight="false" outlineLevel="0" collapsed="false">
      <c r="A758" s="27" t="s">
        <v>2380</v>
      </c>
      <c r="B758" s="28"/>
      <c r="C758" s="27" t="n">
        <v>1</v>
      </c>
      <c r="D758" s="28"/>
      <c r="E758" s="28"/>
      <c r="F758" s="28"/>
      <c r="G758" s="27" t="s">
        <v>78</v>
      </c>
      <c r="H758" s="28"/>
      <c r="I758" s="28"/>
      <c r="J758" s="28"/>
      <c r="K758" s="28"/>
      <c r="L758" s="27" t="s">
        <v>2231</v>
      </c>
      <c r="M758" s="28"/>
      <c r="N758" s="28"/>
      <c r="O758" s="28" t="s">
        <v>2373</v>
      </c>
      <c r="P758" s="28"/>
      <c r="Q758" s="28"/>
      <c r="R758" s="31"/>
      <c r="S758" s="31"/>
      <c r="T758" s="31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34" t="n">
        <v>43409</v>
      </c>
      <c r="AO758" s="28"/>
      <c r="AP758" s="28"/>
      <c r="AQ758" s="28" t="s">
        <v>2322</v>
      </c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</row>
    <row r="759" customFormat="false" ht="13.8" hidden="false" customHeight="false" outlineLevel="0" collapsed="false">
      <c r="A759" s="27" t="s">
        <v>2381</v>
      </c>
      <c r="B759" s="28"/>
      <c r="C759" s="27" t="n">
        <v>1</v>
      </c>
      <c r="D759" s="28"/>
      <c r="E759" s="28"/>
      <c r="F759" s="28"/>
      <c r="G759" s="27" t="s">
        <v>78</v>
      </c>
      <c r="H759" s="28"/>
      <c r="I759" s="28"/>
      <c r="J759" s="28"/>
      <c r="K759" s="28"/>
      <c r="L759" s="27" t="s">
        <v>2231</v>
      </c>
      <c r="M759" s="28"/>
      <c r="N759" s="28"/>
      <c r="O759" s="28" t="s">
        <v>2373</v>
      </c>
      <c r="P759" s="28"/>
      <c r="Q759" s="28"/>
      <c r="R759" s="31"/>
      <c r="S759" s="31"/>
      <c r="T759" s="31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34" t="n">
        <v>43398</v>
      </c>
      <c r="AO759" s="28"/>
      <c r="AP759" s="28"/>
      <c r="AQ759" s="28" t="s">
        <v>2315</v>
      </c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</row>
    <row r="760" customFormat="false" ht="13.8" hidden="false" customHeight="false" outlineLevel="0" collapsed="false">
      <c r="A760" s="27" t="s">
        <v>2382</v>
      </c>
      <c r="B760" s="28"/>
      <c r="C760" s="27" t="n">
        <v>1</v>
      </c>
      <c r="D760" s="28"/>
      <c r="E760" s="28"/>
      <c r="F760" s="28"/>
      <c r="G760" s="27" t="s">
        <v>78</v>
      </c>
      <c r="H760" s="28"/>
      <c r="I760" s="28"/>
      <c r="J760" s="28"/>
      <c r="K760" s="28"/>
      <c r="L760" s="27" t="s">
        <v>2231</v>
      </c>
      <c r="M760" s="28"/>
      <c r="N760" s="28"/>
      <c r="O760" s="28" t="s">
        <v>2373</v>
      </c>
      <c r="P760" s="28"/>
      <c r="Q760" s="28"/>
      <c r="R760" s="31"/>
      <c r="S760" s="31"/>
      <c r="T760" s="31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34" t="n">
        <v>43376</v>
      </c>
      <c r="AO760" s="28"/>
      <c r="AP760" s="28"/>
      <c r="AQ760" s="28" t="s">
        <v>2322</v>
      </c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</row>
    <row r="761" customFormat="false" ht="13.8" hidden="false" customHeight="false" outlineLevel="0" collapsed="false">
      <c r="A761" s="27" t="s">
        <v>2383</v>
      </c>
      <c r="B761" s="28"/>
      <c r="C761" s="27" t="n">
        <v>1</v>
      </c>
      <c r="D761" s="28"/>
      <c r="E761" s="28"/>
      <c r="F761" s="28"/>
      <c r="G761" s="27" t="s">
        <v>78</v>
      </c>
      <c r="H761" s="28"/>
      <c r="I761" s="28"/>
      <c r="J761" s="28"/>
      <c r="K761" s="28"/>
      <c r="L761" s="27" t="s">
        <v>2231</v>
      </c>
      <c r="M761" s="28"/>
      <c r="N761" s="28"/>
      <c r="O761" s="28" t="s">
        <v>2373</v>
      </c>
      <c r="P761" s="28"/>
      <c r="Q761" s="28"/>
      <c r="R761" s="31"/>
      <c r="S761" s="31"/>
      <c r="T761" s="31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34" t="n">
        <v>43392</v>
      </c>
      <c r="AO761" s="28"/>
      <c r="AP761" s="28"/>
      <c r="AQ761" s="28" t="s">
        <v>2384</v>
      </c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</row>
    <row r="762" customFormat="false" ht="13.8" hidden="false" customHeight="false" outlineLevel="0" collapsed="false">
      <c r="A762" s="27" t="s">
        <v>2385</v>
      </c>
      <c r="B762" s="28"/>
      <c r="C762" s="27" t="n">
        <v>1</v>
      </c>
      <c r="D762" s="28"/>
      <c r="E762" s="28"/>
      <c r="F762" s="28"/>
      <c r="G762" s="27" t="s">
        <v>78</v>
      </c>
      <c r="H762" s="28"/>
      <c r="I762" s="28"/>
      <c r="J762" s="28"/>
      <c r="K762" s="28"/>
      <c r="L762" s="27" t="s">
        <v>2231</v>
      </c>
      <c r="M762" s="28"/>
      <c r="N762" s="28"/>
      <c r="O762" s="28" t="s">
        <v>2373</v>
      </c>
      <c r="P762" s="28"/>
      <c r="Q762" s="28"/>
      <c r="R762" s="31"/>
      <c r="S762" s="31"/>
      <c r="T762" s="31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 t="s">
        <v>2315</v>
      </c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</row>
    <row r="763" customFormat="false" ht="13.8" hidden="false" customHeight="false" outlineLevel="0" collapsed="false">
      <c r="A763" s="27" t="s">
        <v>2386</v>
      </c>
      <c r="B763" s="28"/>
      <c r="C763" s="27" t="n">
        <v>1</v>
      </c>
      <c r="D763" s="28"/>
      <c r="E763" s="28"/>
      <c r="F763" s="28"/>
      <c r="G763" s="27" t="s">
        <v>78</v>
      </c>
      <c r="H763" s="28"/>
      <c r="I763" s="28"/>
      <c r="J763" s="28"/>
      <c r="K763" s="28"/>
      <c r="L763" s="27" t="s">
        <v>2231</v>
      </c>
      <c r="M763" s="28"/>
      <c r="N763" s="28"/>
      <c r="O763" s="28" t="s">
        <v>2373</v>
      </c>
      <c r="P763" s="28"/>
      <c r="Q763" s="28"/>
      <c r="R763" s="31"/>
      <c r="S763" s="31"/>
      <c r="T763" s="31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 t="s">
        <v>2143</v>
      </c>
      <c r="AQ763" s="28" t="s">
        <v>2387</v>
      </c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</row>
    <row r="764" customFormat="false" ht="13.8" hidden="false" customHeight="false" outlineLevel="0" collapsed="false">
      <c r="A764" s="27" t="s">
        <v>2388</v>
      </c>
      <c r="B764" s="28" t="s">
        <v>241</v>
      </c>
      <c r="C764" s="27" t="n">
        <v>2</v>
      </c>
      <c r="D764" s="28"/>
      <c r="E764" s="28"/>
      <c r="F764" s="28"/>
      <c r="G764" s="27" t="s">
        <v>78</v>
      </c>
      <c r="H764" s="28"/>
      <c r="I764" s="28"/>
      <c r="J764" s="28"/>
      <c r="K764" s="28"/>
      <c r="L764" s="27" t="s">
        <v>2231</v>
      </c>
      <c r="M764" s="28"/>
      <c r="N764" s="28"/>
      <c r="O764" s="28" t="s">
        <v>2373</v>
      </c>
      <c r="P764" s="28"/>
      <c r="Q764" s="28"/>
      <c r="R764" s="31"/>
      <c r="S764" s="31"/>
      <c r="T764" s="31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34" t="n">
        <v>43376</v>
      </c>
      <c r="AO764" s="28"/>
      <c r="AP764" s="28"/>
      <c r="AQ764" s="28" t="s">
        <v>2389</v>
      </c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</row>
    <row r="765" customFormat="false" ht="13.8" hidden="false" customHeight="false" outlineLevel="0" collapsed="false">
      <c r="A765" s="27" t="s">
        <v>2390</v>
      </c>
      <c r="B765" s="28" t="s">
        <v>216</v>
      </c>
      <c r="C765" s="27" t="n">
        <v>2</v>
      </c>
      <c r="D765" s="28"/>
      <c r="E765" s="28"/>
      <c r="F765" s="28"/>
      <c r="G765" s="27" t="s">
        <v>78</v>
      </c>
      <c r="H765" s="28"/>
      <c r="I765" s="28"/>
      <c r="J765" s="28"/>
      <c r="K765" s="28"/>
      <c r="L765" s="27" t="s">
        <v>2231</v>
      </c>
      <c r="M765" s="28"/>
      <c r="N765" s="28"/>
      <c r="O765" s="28" t="s">
        <v>2373</v>
      </c>
      <c r="P765" s="28"/>
      <c r="Q765" s="28"/>
      <c r="R765" s="31"/>
      <c r="S765" s="31"/>
      <c r="T765" s="31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34" t="n">
        <v>43376</v>
      </c>
      <c r="AO765" s="28"/>
      <c r="AP765" s="28"/>
      <c r="AQ765" s="28" t="s">
        <v>2378</v>
      </c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</row>
    <row r="766" customFormat="false" ht="13.8" hidden="false" customHeight="false" outlineLevel="0" collapsed="false">
      <c r="A766" s="27" t="s">
        <v>2391</v>
      </c>
      <c r="B766" s="28"/>
      <c r="C766" s="27" t="n">
        <v>1</v>
      </c>
      <c r="D766" s="28"/>
      <c r="E766" s="28"/>
      <c r="F766" s="28"/>
      <c r="G766" s="27" t="s">
        <v>78</v>
      </c>
      <c r="H766" s="28"/>
      <c r="I766" s="28"/>
      <c r="J766" s="28"/>
      <c r="K766" s="28"/>
      <c r="L766" s="27" t="s">
        <v>2231</v>
      </c>
      <c r="M766" s="28"/>
      <c r="N766" s="28"/>
      <c r="O766" s="28" t="s">
        <v>2373</v>
      </c>
      <c r="P766" s="28"/>
      <c r="Q766" s="28"/>
      <c r="R766" s="31"/>
      <c r="S766" s="31"/>
      <c r="T766" s="31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 t="s">
        <v>2315</v>
      </c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</row>
    <row r="767" customFormat="false" ht="13.8" hidden="false" customHeight="false" outlineLevel="0" collapsed="false">
      <c r="A767" s="27" t="s">
        <v>2392</v>
      </c>
      <c r="B767" s="28"/>
      <c r="C767" s="27" t="n">
        <v>1</v>
      </c>
      <c r="D767" s="28"/>
      <c r="E767" s="28"/>
      <c r="F767" s="28"/>
      <c r="G767" s="27" t="s">
        <v>78</v>
      </c>
      <c r="H767" s="28"/>
      <c r="I767" s="28"/>
      <c r="J767" s="28"/>
      <c r="K767" s="28"/>
      <c r="L767" s="27" t="s">
        <v>2231</v>
      </c>
      <c r="M767" s="28"/>
      <c r="N767" s="28"/>
      <c r="O767" s="28" t="s">
        <v>2373</v>
      </c>
      <c r="P767" s="28"/>
      <c r="Q767" s="28"/>
      <c r="R767" s="31"/>
      <c r="S767" s="31"/>
      <c r="T767" s="31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 t="s">
        <v>2315</v>
      </c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</row>
    <row r="768" customFormat="false" ht="13.8" hidden="false" customHeight="false" outlineLevel="0" collapsed="false">
      <c r="A768" s="38" t="s">
        <v>2393</v>
      </c>
      <c r="B768" s="28"/>
      <c r="C768" s="27" t="n">
        <v>1</v>
      </c>
      <c r="D768" s="28"/>
      <c r="E768" s="28"/>
      <c r="F768" s="28"/>
      <c r="G768" s="27" t="s">
        <v>78</v>
      </c>
      <c r="H768" s="28"/>
      <c r="I768" s="28"/>
      <c r="J768" s="28"/>
      <c r="K768" s="28"/>
      <c r="L768" s="27" t="s">
        <v>2231</v>
      </c>
      <c r="M768" s="28"/>
      <c r="N768" s="28"/>
      <c r="O768" s="28" t="s">
        <v>2373</v>
      </c>
      <c r="P768" s="28"/>
      <c r="Q768" s="28"/>
      <c r="R768" s="31"/>
      <c r="S768" s="31"/>
      <c r="T768" s="31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34" t="n">
        <v>43376</v>
      </c>
      <c r="AO768" s="28"/>
      <c r="AP768" s="28"/>
      <c r="AQ768" s="28" t="s">
        <v>2394</v>
      </c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</row>
    <row r="769" customFormat="false" ht="13.8" hidden="false" customHeight="false" outlineLevel="0" collapsed="false">
      <c r="A769" s="27" t="s">
        <v>2395</v>
      </c>
      <c r="B769" s="28"/>
      <c r="C769" s="27" t="n">
        <v>1</v>
      </c>
      <c r="D769" s="28"/>
      <c r="E769" s="28"/>
      <c r="F769" s="28"/>
      <c r="G769" s="27" t="s">
        <v>78</v>
      </c>
      <c r="H769" s="28"/>
      <c r="I769" s="28"/>
      <c r="J769" s="28"/>
      <c r="K769" s="28"/>
      <c r="L769" s="27" t="s">
        <v>2231</v>
      </c>
      <c r="M769" s="28"/>
      <c r="N769" s="28"/>
      <c r="O769" s="28" t="s">
        <v>2373</v>
      </c>
      <c r="P769" s="28"/>
      <c r="Q769" s="28"/>
      <c r="R769" s="31"/>
      <c r="S769" s="31"/>
      <c r="T769" s="31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34" t="n">
        <v>43409</v>
      </c>
      <c r="AO769" s="28"/>
      <c r="AP769" s="28" t="s">
        <v>147</v>
      </c>
      <c r="AQ769" s="28" t="s">
        <v>2315</v>
      </c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</row>
    <row r="770" customFormat="false" ht="13.8" hidden="false" customHeight="false" outlineLevel="0" collapsed="false">
      <c r="A770" s="27" t="s">
        <v>2396</v>
      </c>
      <c r="B770" s="28"/>
      <c r="C770" s="27"/>
      <c r="D770" s="43" t="s">
        <v>2397</v>
      </c>
      <c r="E770" s="43" t="s">
        <v>2398</v>
      </c>
      <c r="F770" s="35" t="s">
        <v>2399</v>
      </c>
      <c r="G770" s="27" t="s">
        <v>253</v>
      </c>
      <c r="H770" s="28" t="s">
        <v>78</v>
      </c>
      <c r="I770" s="28" t="s">
        <v>78</v>
      </c>
      <c r="J770" s="27" t="s">
        <v>78</v>
      </c>
      <c r="K770" s="28"/>
      <c r="L770" s="28"/>
      <c r="M770" s="28"/>
      <c r="N770" s="28"/>
      <c r="O770" s="28"/>
      <c r="P770" s="28"/>
      <c r="Q770" s="28"/>
      <c r="R770" s="31"/>
      <c r="S770" s="31"/>
      <c r="T770" s="31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34" t="n">
        <v>43187</v>
      </c>
      <c r="AS770" s="28" t="n">
        <v>6</v>
      </c>
      <c r="AT770" s="28" t="s">
        <v>2400</v>
      </c>
      <c r="AU770" s="28" t="s">
        <v>253</v>
      </c>
      <c r="AV770" s="28"/>
      <c r="AW770" s="28" t="s">
        <v>95</v>
      </c>
      <c r="AX770" s="28" t="s">
        <v>96</v>
      </c>
      <c r="AY770" s="28" t="n">
        <f aca="false">45-4-20</f>
        <v>21</v>
      </c>
      <c r="AZ770" s="28" t="n">
        <v>45</v>
      </c>
      <c r="BA770" s="28" t="s">
        <v>303</v>
      </c>
      <c r="BB770" s="28"/>
      <c r="BC770" s="43" t="s">
        <v>2397</v>
      </c>
      <c r="BD770" s="34" t="n">
        <v>43215</v>
      </c>
      <c r="BE770" s="38" t="n">
        <v>4</v>
      </c>
      <c r="BF770" s="28" t="s">
        <v>116</v>
      </c>
      <c r="BG770" s="35" t="n">
        <v>44859.1097704173</v>
      </c>
      <c r="BH770" s="28" t="s">
        <v>278</v>
      </c>
      <c r="BI770" s="39" t="s">
        <v>162</v>
      </c>
      <c r="BJ770" s="39" t="s">
        <v>118</v>
      </c>
      <c r="BK770" s="34" t="n">
        <v>43220</v>
      </c>
      <c r="BL770" s="27" t="n">
        <v>3</v>
      </c>
      <c r="BM770" s="28" t="s">
        <v>205</v>
      </c>
      <c r="BN770" s="28" t="n">
        <v>12</v>
      </c>
      <c r="BO770" s="28" t="s">
        <v>120</v>
      </c>
      <c r="BP770" s="28"/>
      <c r="BQ770" s="28" t="s">
        <v>723</v>
      </c>
      <c r="BR770" s="40" t="s">
        <v>207</v>
      </c>
      <c r="BS770" s="40" t="s">
        <v>280</v>
      </c>
      <c r="BT770" s="28" t="str">
        <f aca="false">CONCATENATE(BH770,",",BQ770)</f>
        <v>6-7,3-7</v>
      </c>
      <c r="BU770" s="35" t="n">
        <v>969550000</v>
      </c>
      <c r="BV770" s="28" t="s">
        <v>124</v>
      </c>
      <c r="BW770" s="35" t="n">
        <v>4847750000</v>
      </c>
      <c r="BX770" s="28"/>
    </row>
    <row r="771" customFormat="false" ht="13.8" hidden="false" customHeight="false" outlineLevel="0" collapsed="false">
      <c r="A771" s="27" t="s">
        <v>2401</v>
      </c>
      <c r="B771" s="28"/>
      <c r="C771" s="27"/>
      <c r="D771" s="28"/>
      <c r="E771" s="28" t="s">
        <v>2402</v>
      </c>
      <c r="F771" s="28" t="s">
        <v>2403</v>
      </c>
      <c r="G771" s="27" t="s">
        <v>253</v>
      </c>
      <c r="H771" s="28" t="s">
        <v>253</v>
      </c>
      <c r="I771" s="28" t="s">
        <v>78</v>
      </c>
      <c r="J771" s="28" t="s">
        <v>78</v>
      </c>
      <c r="K771" s="28"/>
      <c r="L771" s="28"/>
      <c r="M771" s="28"/>
      <c r="N771" s="28"/>
      <c r="O771" s="28"/>
      <c r="P771" s="28"/>
      <c r="Q771" s="28"/>
      <c r="R771" s="31"/>
      <c r="S771" s="31"/>
      <c r="T771" s="31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 t="s">
        <v>2404</v>
      </c>
      <c r="BD771" s="34" t="n">
        <v>43215</v>
      </c>
      <c r="BE771" s="38" t="n">
        <v>4</v>
      </c>
      <c r="BF771" s="28" t="s">
        <v>2405</v>
      </c>
      <c r="BG771" s="35" t="n">
        <v>62745.678291741</v>
      </c>
      <c r="BH771" s="28" t="s">
        <v>984</v>
      </c>
      <c r="BI771" s="39" t="s">
        <v>99</v>
      </c>
      <c r="BJ771" s="39" t="s">
        <v>99</v>
      </c>
      <c r="BK771" s="34" t="n">
        <v>43220</v>
      </c>
      <c r="BL771" s="27" t="n">
        <v>3</v>
      </c>
      <c r="BM771" s="28" t="s">
        <v>205</v>
      </c>
      <c r="BN771" s="28" t="n">
        <v>12</v>
      </c>
      <c r="BO771" s="28" t="s">
        <v>120</v>
      </c>
      <c r="BP771" s="28"/>
      <c r="BQ771" s="28" t="s">
        <v>597</v>
      </c>
      <c r="BR771" s="40" t="s">
        <v>2244</v>
      </c>
      <c r="BS771" s="40" t="s">
        <v>280</v>
      </c>
      <c r="BT771" s="28" t="str">
        <f aca="false">CONCATENATE(BH771,",",BQ771)</f>
        <v>15-15,2-7</v>
      </c>
      <c r="BU771" s="35" t="n">
        <v>843650000</v>
      </c>
      <c r="BV771" s="28" t="s">
        <v>124</v>
      </c>
      <c r="BW771" s="67" t="n">
        <v>843650000</v>
      </c>
      <c r="BX771" s="28"/>
    </row>
    <row r="772" customFormat="false" ht="13.8" hidden="false" customHeight="false" outlineLevel="0" collapsed="false">
      <c r="A772" s="27" t="s">
        <v>2396</v>
      </c>
      <c r="B772" s="28"/>
      <c r="C772" s="27"/>
      <c r="D772" s="28" t="s">
        <v>2406</v>
      </c>
      <c r="E772" s="28" t="str">
        <f aca="false">CONCATENATE("BE",RIGHT(D772,1),REPT("0",3-FIND("-",D772)),LEFT(D772,FIND("-",D772)-1))</f>
        <v>BE108</v>
      </c>
      <c r="F772" s="28" t="s">
        <v>2399</v>
      </c>
      <c r="G772" s="28"/>
      <c r="H772" s="28"/>
      <c r="I772" s="28" t="s">
        <v>78</v>
      </c>
      <c r="J772" s="27" t="s">
        <v>78</v>
      </c>
      <c r="K772" s="28"/>
      <c r="L772" s="28"/>
      <c r="M772" s="28"/>
      <c r="N772" s="28"/>
      <c r="O772" s="28"/>
      <c r="P772" s="28"/>
      <c r="Q772" s="28"/>
      <c r="R772" s="31"/>
      <c r="S772" s="31"/>
      <c r="T772" s="31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34" t="n">
        <v>43362</v>
      </c>
      <c r="AS772" s="28" t="n">
        <v>8</v>
      </c>
      <c r="AT772" s="28" t="s">
        <v>2400</v>
      </c>
      <c r="AU772" s="28" t="s">
        <v>253</v>
      </c>
      <c r="AV772" s="28"/>
      <c r="AW772" s="28" t="s">
        <v>95</v>
      </c>
      <c r="AX772" s="28" t="s">
        <v>96</v>
      </c>
      <c r="AY772" s="28" t="n">
        <f aca="false">40-20</f>
        <v>20</v>
      </c>
      <c r="AZ772" s="28" t="n">
        <v>45</v>
      </c>
      <c r="BA772" s="28" t="s">
        <v>303</v>
      </c>
      <c r="BB772" s="45" t="e">
        <f aca="false">BA772*45/AT772</f>
        <v>#VALUE!</v>
      </c>
      <c r="BC772" s="28" t="n">
        <v>1</v>
      </c>
      <c r="BD772" s="34" t="n">
        <v>43390</v>
      </c>
      <c r="BE772" s="28" t="n">
        <v>4</v>
      </c>
      <c r="BF772" s="28" t="n">
        <v>20</v>
      </c>
      <c r="BG772" s="35" t="n">
        <v>177961.749455901</v>
      </c>
      <c r="BH772" s="28" t="s">
        <v>1368</v>
      </c>
      <c r="BI772" s="28" t="s">
        <v>149</v>
      </c>
      <c r="BJ772" s="28" t="s">
        <v>169</v>
      </c>
      <c r="BK772" s="34" t="n">
        <v>43440</v>
      </c>
      <c r="BL772" s="28" t="n">
        <v>3</v>
      </c>
      <c r="BM772" s="28" t="n">
        <v>18</v>
      </c>
      <c r="BN772" s="28" t="n">
        <v>10</v>
      </c>
      <c r="BO772" s="28" t="n">
        <v>15</v>
      </c>
      <c r="BP772" s="28" t="s">
        <v>100</v>
      </c>
      <c r="BQ772" s="28" t="s">
        <v>163</v>
      </c>
      <c r="BR772" s="28" t="s">
        <v>164</v>
      </c>
      <c r="BS772" s="28" t="s">
        <v>165</v>
      </c>
      <c r="BT772" s="28" t="str">
        <f aca="false">CONCATENATE(BH772,"_",BQ772)</f>
        <v>2-1_5-5</v>
      </c>
      <c r="BU772" s="35" t="n">
        <v>2433094581.2476</v>
      </c>
      <c r="BV772" s="27" t="s">
        <v>104</v>
      </c>
      <c r="BW772" s="35" t="n">
        <v>3649641871.8714</v>
      </c>
      <c r="BX772" s="28"/>
    </row>
    <row r="773" customFormat="false" ht="13.8" hidden="false" customHeight="false" outlineLevel="0" collapsed="false">
      <c r="A773" s="27" t="s">
        <v>2396</v>
      </c>
      <c r="B773" s="28"/>
      <c r="C773" s="27"/>
      <c r="D773" s="28" t="s">
        <v>2407</v>
      </c>
      <c r="E773" s="28" t="str">
        <f aca="false">CONCATENATE("BE",RIGHT(D773,1),REPT("0",3-FIND("-",D773)),LEFT(D773,FIND("-",D773)-1))</f>
        <v>BE208</v>
      </c>
      <c r="F773" s="28" t="s">
        <v>2399</v>
      </c>
      <c r="G773" s="28"/>
      <c r="H773" s="28"/>
      <c r="I773" s="28" t="s">
        <v>78</v>
      </c>
      <c r="J773" s="27" t="s">
        <v>78</v>
      </c>
      <c r="K773" s="28"/>
      <c r="L773" s="28"/>
      <c r="M773" s="28"/>
      <c r="N773" s="28"/>
      <c r="O773" s="28"/>
      <c r="P773" s="28"/>
      <c r="Q773" s="28"/>
      <c r="R773" s="31"/>
      <c r="S773" s="31"/>
      <c r="T773" s="31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34" t="n">
        <v>43362</v>
      </c>
      <c r="AS773" s="28" t="n">
        <v>8</v>
      </c>
      <c r="AT773" s="28" t="s">
        <v>2400</v>
      </c>
      <c r="AU773" s="28" t="s">
        <v>253</v>
      </c>
      <c r="AV773" s="28"/>
      <c r="AW773" s="28" t="s">
        <v>95</v>
      </c>
      <c r="AX773" s="28" t="s">
        <v>96</v>
      </c>
      <c r="AY773" s="28" t="n">
        <f aca="false">40-20</f>
        <v>20</v>
      </c>
      <c r="AZ773" s="28" t="n">
        <v>45</v>
      </c>
      <c r="BA773" s="28" t="s">
        <v>303</v>
      </c>
      <c r="BB773" s="45" t="e">
        <f aca="false">BA773*45/AT773</f>
        <v>#VALUE!</v>
      </c>
      <c r="BC773" s="28" t="n">
        <v>2</v>
      </c>
      <c r="BD773" s="34" t="n">
        <v>43390</v>
      </c>
      <c r="BE773" s="28" t="n">
        <v>4</v>
      </c>
      <c r="BF773" s="28" t="n">
        <v>20</v>
      </c>
      <c r="BG773" s="35" t="n">
        <v>20814.9140806796</v>
      </c>
      <c r="BH773" s="28" t="s">
        <v>1372</v>
      </c>
      <c r="BI773" s="28" t="s">
        <v>178</v>
      </c>
      <c r="BJ773" s="28" t="s">
        <v>149</v>
      </c>
      <c r="BK773" s="34" t="n">
        <v>43440</v>
      </c>
      <c r="BL773" s="28" t="n">
        <v>3</v>
      </c>
      <c r="BM773" s="28" t="n">
        <v>18</v>
      </c>
      <c r="BN773" s="28" t="n">
        <v>10</v>
      </c>
      <c r="BO773" s="28" t="n">
        <v>15</v>
      </c>
      <c r="BP773" s="28" t="s">
        <v>100</v>
      </c>
      <c r="BQ773" s="28" t="s">
        <v>163</v>
      </c>
      <c r="BR773" s="28" t="s">
        <v>164</v>
      </c>
      <c r="BS773" s="28" t="s">
        <v>165</v>
      </c>
      <c r="BT773" s="28" t="str">
        <f aca="false">CONCATENATE(BH773,"_",BQ773)</f>
        <v>3-2_5-5</v>
      </c>
      <c r="BU773" s="35" t="n">
        <v>101858117.326451</v>
      </c>
      <c r="BV773" s="27" t="s">
        <v>104</v>
      </c>
      <c r="BW773" s="35" t="n">
        <v>152787175.989677</v>
      </c>
      <c r="BX773" s="28"/>
    </row>
    <row r="774" customFormat="false" ht="13.8" hidden="false" customHeight="false" outlineLevel="0" collapsed="false">
      <c r="A774" s="27" t="s">
        <v>2396</v>
      </c>
      <c r="B774" s="28"/>
      <c r="C774" s="27"/>
      <c r="D774" s="28" t="s">
        <v>2408</v>
      </c>
      <c r="E774" s="28" t="str">
        <f aca="false">CONCATENATE("BE",RIGHT(D774,1),REPT("0",3-FIND("-",D774)),LEFT(D774,FIND("-",D774)-1))</f>
        <v>BE110</v>
      </c>
      <c r="F774" s="28" t="s">
        <v>2399</v>
      </c>
      <c r="G774" s="28"/>
      <c r="H774" s="28"/>
      <c r="I774" s="28" t="s">
        <v>78</v>
      </c>
      <c r="J774" s="27" t="s">
        <v>78</v>
      </c>
      <c r="K774" s="28"/>
      <c r="L774" s="28"/>
      <c r="M774" s="28"/>
      <c r="N774" s="28"/>
      <c r="O774" s="28"/>
      <c r="P774" s="28"/>
      <c r="Q774" s="28"/>
      <c r="R774" s="31"/>
      <c r="S774" s="31"/>
      <c r="T774" s="31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34" t="n">
        <v>43370</v>
      </c>
      <c r="AS774" s="28" t="n">
        <v>10</v>
      </c>
      <c r="AT774" s="28" t="s">
        <v>2400</v>
      </c>
      <c r="AU774" s="28" t="s">
        <v>253</v>
      </c>
      <c r="AV774" s="28"/>
      <c r="AW774" s="28" t="s">
        <v>95</v>
      </c>
      <c r="AX774" s="28" t="s">
        <v>96</v>
      </c>
      <c r="AY774" s="28" t="n">
        <f aca="false">45-2.5-20</f>
        <v>22.5</v>
      </c>
      <c r="AZ774" s="28" t="n">
        <v>45</v>
      </c>
      <c r="BA774" s="28" t="s">
        <v>303</v>
      </c>
      <c r="BB774" s="45" t="e">
        <f aca="false">BA774*45/AT774</f>
        <v>#VALUE!</v>
      </c>
      <c r="BC774" s="28" t="n">
        <v>3</v>
      </c>
      <c r="BD774" s="34" t="n">
        <v>43390</v>
      </c>
      <c r="BE774" s="28" t="n">
        <v>4</v>
      </c>
      <c r="BF774" s="28" t="n">
        <v>20</v>
      </c>
      <c r="BG774" s="35" t="n">
        <v>65124.924682167</v>
      </c>
      <c r="BH774" s="28" t="s">
        <v>1420</v>
      </c>
      <c r="BI774" s="28" t="s">
        <v>168</v>
      </c>
      <c r="BJ774" s="28" t="s">
        <v>178</v>
      </c>
      <c r="BK774" s="34" t="n">
        <v>43440</v>
      </c>
      <c r="BL774" s="28" t="n">
        <v>3</v>
      </c>
      <c r="BM774" s="28" t="n">
        <v>18</v>
      </c>
      <c r="BN774" s="28" t="n">
        <v>10</v>
      </c>
      <c r="BO774" s="28" t="n">
        <v>15</v>
      </c>
      <c r="BP774" s="28" t="s">
        <v>100</v>
      </c>
      <c r="BQ774" s="28" t="s">
        <v>163</v>
      </c>
      <c r="BR774" s="28" t="s">
        <v>164</v>
      </c>
      <c r="BS774" s="28" t="s">
        <v>165</v>
      </c>
      <c r="BT774" s="28" t="str">
        <f aca="false">CONCATENATE(BH774,"_",BQ774)</f>
        <v>4-3_5-5</v>
      </c>
      <c r="BU774" s="35" t="n">
        <v>7410072979.08489</v>
      </c>
      <c r="BV774" s="27" t="s">
        <v>104</v>
      </c>
      <c r="BW774" s="35" t="n">
        <v>11115109468.6273</v>
      </c>
      <c r="BX774" s="28"/>
    </row>
    <row r="775" customFormat="false" ht="13.8" hidden="false" customHeight="false" outlineLevel="0" collapsed="false">
      <c r="A775" s="27" t="s">
        <v>2396</v>
      </c>
      <c r="B775" s="28"/>
      <c r="C775" s="27"/>
      <c r="D775" s="28" t="s">
        <v>2409</v>
      </c>
      <c r="E775" s="28" t="str">
        <f aca="false">CONCATENATE("BE",RIGHT(D775,1),REPT("0",3-FIND("-",D775)),LEFT(D775,FIND("-",D775)-1))</f>
        <v>BE210</v>
      </c>
      <c r="F775" s="28" t="s">
        <v>2399</v>
      </c>
      <c r="G775" s="28"/>
      <c r="H775" s="28"/>
      <c r="I775" s="28" t="s">
        <v>78</v>
      </c>
      <c r="J775" s="27" t="s">
        <v>78</v>
      </c>
      <c r="K775" s="28"/>
      <c r="L775" s="28"/>
      <c r="M775" s="28"/>
      <c r="N775" s="28"/>
      <c r="O775" s="28"/>
      <c r="P775" s="28"/>
      <c r="Q775" s="28"/>
      <c r="R775" s="31"/>
      <c r="S775" s="31"/>
      <c r="T775" s="31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34" t="n">
        <v>43370</v>
      </c>
      <c r="AS775" s="28" t="n">
        <v>10</v>
      </c>
      <c r="AT775" s="28" t="s">
        <v>2400</v>
      </c>
      <c r="AU775" s="28" t="s">
        <v>253</v>
      </c>
      <c r="AV775" s="28"/>
      <c r="AW775" s="28" t="s">
        <v>95</v>
      </c>
      <c r="AX775" s="28" t="s">
        <v>96</v>
      </c>
      <c r="AY775" s="28" t="n">
        <f aca="false">45-2.5-20</f>
        <v>22.5</v>
      </c>
      <c r="AZ775" s="28" t="n">
        <v>45</v>
      </c>
      <c r="BA775" s="28" t="n">
        <f aca="false">67/1000</f>
        <v>0.067</v>
      </c>
      <c r="BB775" s="45" t="n">
        <f aca="false">BA775*45/1</f>
        <v>3.015</v>
      </c>
      <c r="BC775" s="28" t="n">
        <v>4</v>
      </c>
      <c r="BD775" s="34" t="n">
        <v>43390</v>
      </c>
      <c r="BE775" s="28" t="n">
        <v>4</v>
      </c>
      <c r="BF775" s="28" t="n">
        <v>20</v>
      </c>
      <c r="BG775" s="35" t="n">
        <v>109059.59432651</v>
      </c>
      <c r="BH775" s="28" t="s">
        <v>1460</v>
      </c>
      <c r="BI775" s="28" t="s">
        <v>172</v>
      </c>
      <c r="BJ775" s="28" t="s">
        <v>168</v>
      </c>
      <c r="BK775" s="34" t="n">
        <v>43440</v>
      </c>
      <c r="BL775" s="28" t="n">
        <v>3</v>
      </c>
      <c r="BM775" s="28" t="n">
        <v>18</v>
      </c>
      <c r="BN775" s="28" t="n">
        <v>10</v>
      </c>
      <c r="BO775" s="28" t="n">
        <v>15</v>
      </c>
      <c r="BP775" s="28" t="s">
        <v>100</v>
      </c>
      <c r="BQ775" s="28" t="s">
        <v>163</v>
      </c>
      <c r="BR775" s="28" t="s">
        <v>164</v>
      </c>
      <c r="BS775" s="28" t="s">
        <v>165</v>
      </c>
      <c r="BT775" s="28" t="str">
        <f aca="false">CONCATENATE(BH775,"_",BQ775)</f>
        <v>5-4_5-5</v>
      </c>
      <c r="BU775" s="35" t="n">
        <v>385528141.195346</v>
      </c>
      <c r="BV775" s="27" t="s">
        <v>104</v>
      </c>
      <c r="BW775" s="35" t="n">
        <v>578292211.79302</v>
      </c>
      <c r="BX775" s="28"/>
    </row>
    <row r="776" customFormat="false" ht="13.8" hidden="false" customHeight="false" outlineLevel="0" collapsed="false">
      <c r="A776" s="27" t="s">
        <v>2396</v>
      </c>
      <c r="B776" s="28"/>
      <c r="C776" s="27"/>
      <c r="D776" s="28" t="s">
        <v>2410</v>
      </c>
      <c r="E776" s="28" t="str">
        <f aca="false">CONCATENATE("BE",RIGHT(D776,1),REPT("0",3-FIND("-",D776)),LEFT(D776,FIND("-",D776)-1))</f>
        <v>BE114</v>
      </c>
      <c r="F776" s="28" t="s">
        <v>2399</v>
      </c>
      <c r="G776" s="28"/>
      <c r="H776" s="28"/>
      <c r="I776" s="28" t="s">
        <v>78</v>
      </c>
      <c r="J776" s="27" t="s">
        <v>78</v>
      </c>
      <c r="K776" s="28"/>
      <c r="L776" s="28"/>
      <c r="M776" s="28"/>
      <c r="N776" s="28"/>
      <c r="O776" s="28"/>
      <c r="P776" s="28"/>
      <c r="Q776" s="28"/>
      <c r="R776" s="31"/>
      <c r="S776" s="31"/>
      <c r="T776" s="31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34" t="n">
        <v>43389</v>
      </c>
      <c r="AS776" s="28" t="n">
        <v>14</v>
      </c>
      <c r="AT776" s="28" t="s">
        <v>2400</v>
      </c>
      <c r="AU776" s="28" t="s">
        <v>253</v>
      </c>
      <c r="AV776" s="28"/>
      <c r="AW776" s="28" t="s">
        <v>95</v>
      </c>
      <c r="AX776" s="28" t="s">
        <v>96</v>
      </c>
      <c r="AY776" s="28" t="n">
        <f aca="false">45-2.5-20</f>
        <v>22.5</v>
      </c>
      <c r="AZ776" s="28" t="n">
        <v>45</v>
      </c>
      <c r="BA776" s="28" t="n">
        <v>0.096</v>
      </c>
      <c r="BB776" s="33" t="e">
        <f aca="false">BA776*45/AT776</f>
        <v>#VALUE!</v>
      </c>
      <c r="BC776" s="28" t="n">
        <v>5</v>
      </c>
      <c r="BD776" s="34" t="n">
        <v>43390</v>
      </c>
      <c r="BE776" s="28" t="n">
        <v>4</v>
      </c>
      <c r="BF776" s="28" t="n">
        <v>20</v>
      </c>
      <c r="BG776" s="35" t="n">
        <v>101142.553167718</v>
      </c>
      <c r="BH776" s="28" t="s">
        <v>1425</v>
      </c>
      <c r="BI776" s="28" t="s">
        <v>162</v>
      </c>
      <c r="BJ776" s="28" t="s">
        <v>172</v>
      </c>
      <c r="BK776" s="34" t="n">
        <v>43437</v>
      </c>
      <c r="BL776" s="28" t="n">
        <v>1</v>
      </c>
      <c r="BM776" s="28" t="n">
        <v>18</v>
      </c>
      <c r="BN776" s="28" t="n">
        <v>10</v>
      </c>
      <c r="BO776" s="28" t="n">
        <v>15</v>
      </c>
      <c r="BP776" s="28" t="s">
        <v>268</v>
      </c>
      <c r="BQ776" s="28" t="s">
        <v>271</v>
      </c>
      <c r="BR776" s="28" t="s">
        <v>391</v>
      </c>
      <c r="BS776" s="28" t="s">
        <v>392</v>
      </c>
      <c r="BT776" s="28" t="str">
        <f aca="false">CONCATENATE(BH776,"_",BQ776)</f>
        <v>6-5_4-4</v>
      </c>
      <c r="BU776" s="35" t="n">
        <v>57856340.4662975</v>
      </c>
      <c r="BV776" s="27" t="s">
        <v>104</v>
      </c>
      <c r="BW776" s="35" t="n">
        <v>86784510.6994463</v>
      </c>
      <c r="BX776" s="28"/>
    </row>
    <row r="777" customFormat="false" ht="13.8" hidden="false" customHeight="false" outlineLevel="0" collapsed="false">
      <c r="A777" s="27" t="s">
        <v>2396</v>
      </c>
      <c r="B777" s="28"/>
      <c r="C777" s="27"/>
      <c r="D777" s="28" t="s">
        <v>2411</v>
      </c>
      <c r="E777" s="28" t="str">
        <f aca="false">CONCATENATE("BE",RIGHT(D777,1),REPT("0",3-FIND("-",D777)),LEFT(D777,FIND("-",D777)-1))</f>
        <v>BE214</v>
      </c>
      <c r="F777" s="28" t="s">
        <v>2399</v>
      </c>
      <c r="G777" s="28"/>
      <c r="H777" s="28"/>
      <c r="I777" s="28" t="s">
        <v>78</v>
      </c>
      <c r="J777" s="27" t="s">
        <v>78</v>
      </c>
      <c r="K777" s="28"/>
      <c r="L777" s="28"/>
      <c r="M777" s="28"/>
      <c r="N777" s="28"/>
      <c r="O777" s="28"/>
      <c r="P777" s="28"/>
      <c r="Q777" s="28"/>
      <c r="R777" s="31"/>
      <c r="S777" s="31"/>
      <c r="T777" s="31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34" t="n">
        <v>43389</v>
      </c>
      <c r="AS777" s="28" t="n">
        <v>14</v>
      </c>
      <c r="AT777" s="28" t="s">
        <v>2400</v>
      </c>
      <c r="AU777" s="28" t="s">
        <v>253</v>
      </c>
      <c r="AV777" s="28"/>
      <c r="AW777" s="28" t="s">
        <v>95</v>
      </c>
      <c r="AX777" s="28" t="s">
        <v>96</v>
      </c>
      <c r="AY777" s="28" t="n">
        <f aca="false">45-2.5-20</f>
        <v>22.5</v>
      </c>
      <c r="AZ777" s="28" t="n">
        <v>45</v>
      </c>
      <c r="BA777" s="28" t="s">
        <v>303</v>
      </c>
      <c r="BB777" s="33" t="e">
        <f aca="false">BA777*45/AT777</f>
        <v>#VALUE!</v>
      </c>
      <c r="BC777" s="28" t="n">
        <v>6</v>
      </c>
      <c r="BD777" s="34" t="n">
        <v>43390</v>
      </c>
      <c r="BE777" s="28" t="n">
        <v>4</v>
      </c>
      <c r="BF777" s="28" t="n">
        <v>20</v>
      </c>
      <c r="BG777" s="35" t="n">
        <v>48739.1162679585</v>
      </c>
      <c r="BH777" s="28" t="s">
        <v>1430</v>
      </c>
      <c r="BI777" s="28" t="s">
        <v>118</v>
      </c>
      <c r="BJ777" s="28" t="s">
        <v>162</v>
      </c>
      <c r="BK777" s="34" t="n">
        <v>43440</v>
      </c>
      <c r="BL777" s="28" t="n">
        <v>3</v>
      </c>
      <c r="BM777" s="28" t="n">
        <v>18</v>
      </c>
      <c r="BN777" s="28" t="n">
        <v>10</v>
      </c>
      <c r="BO777" s="28" t="n">
        <v>15</v>
      </c>
      <c r="BP777" s="28" t="s">
        <v>100</v>
      </c>
      <c r="BQ777" s="28" t="s">
        <v>163</v>
      </c>
      <c r="BR777" s="28" t="s">
        <v>164</v>
      </c>
      <c r="BS777" s="28" t="s">
        <v>165</v>
      </c>
      <c r="BT777" s="28" t="str">
        <f aca="false">CONCATENATE(BH777,"_",BQ777)</f>
        <v>7-6_5-5</v>
      </c>
      <c r="BU777" s="35" t="n">
        <v>180614777.38497</v>
      </c>
      <c r="BV777" s="27" t="s">
        <v>104</v>
      </c>
      <c r="BW777" s="35" t="n">
        <v>270922166.077455</v>
      </c>
      <c r="BX777" s="28"/>
    </row>
    <row r="778" customFormat="false" ht="13.8" hidden="false" customHeight="false" outlineLevel="0" collapsed="false">
      <c r="A778" s="27" t="s">
        <v>2396</v>
      </c>
      <c r="B778" s="28"/>
      <c r="C778" s="27"/>
      <c r="D778" s="28" t="s">
        <v>2412</v>
      </c>
      <c r="E778" s="28" t="str">
        <f aca="false">CONCATENATE("BE",RIGHT(D778,1),REPT("0",3-FIND("-",D778)),LEFT(D778,FIND("-",D778)-1))</f>
        <v>BE107</v>
      </c>
      <c r="F778" s="28" t="s">
        <v>2399</v>
      </c>
      <c r="G778" s="28"/>
      <c r="H778" s="28"/>
      <c r="I778" s="28" t="s">
        <v>78</v>
      </c>
      <c r="J778" s="27" t="s">
        <v>78</v>
      </c>
      <c r="K778" s="28"/>
      <c r="L778" s="28"/>
      <c r="M778" s="28"/>
      <c r="N778" s="28"/>
      <c r="O778" s="28"/>
      <c r="P778" s="28"/>
      <c r="Q778" s="28"/>
      <c r="R778" s="31"/>
      <c r="S778" s="31"/>
      <c r="T778" s="31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34" t="n">
        <v>43326</v>
      </c>
      <c r="AS778" s="28" t="n">
        <v>7</v>
      </c>
      <c r="AT778" s="28" t="s">
        <v>2400</v>
      </c>
      <c r="AU778" s="28" t="s">
        <v>253</v>
      </c>
      <c r="AV778" s="28"/>
      <c r="AW778" s="28" t="s">
        <v>95</v>
      </c>
      <c r="AX778" s="28" t="s">
        <v>96</v>
      </c>
      <c r="AY778" s="28" t="n">
        <f aca="false">40-20</f>
        <v>20</v>
      </c>
      <c r="AZ778" s="28" t="n">
        <v>45</v>
      </c>
      <c r="BA778" s="28" t="s">
        <v>303</v>
      </c>
      <c r="BB778" s="50" t="n">
        <v>0</v>
      </c>
      <c r="BC778" s="28" t="n">
        <v>28</v>
      </c>
      <c r="BD778" s="34" t="n">
        <v>43405</v>
      </c>
      <c r="BE778" s="28" t="n">
        <v>6</v>
      </c>
      <c r="BF778" s="28" t="n">
        <v>20</v>
      </c>
      <c r="BG778" s="35" t="n">
        <v>24138.3394049166</v>
      </c>
      <c r="BH778" s="28" t="s">
        <v>1376</v>
      </c>
      <c r="BI778" s="28" t="s">
        <v>99</v>
      </c>
      <c r="BJ778" s="28" t="s">
        <v>134</v>
      </c>
      <c r="BK778" s="34" t="n">
        <v>43440</v>
      </c>
      <c r="BL778" s="28" t="n">
        <v>3</v>
      </c>
      <c r="BM778" s="28" t="n">
        <v>18</v>
      </c>
      <c r="BN778" s="28" t="n">
        <v>10</v>
      </c>
      <c r="BO778" s="28" t="n">
        <v>15</v>
      </c>
      <c r="BP778" s="28" t="s">
        <v>100</v>
      </c>
      <c r="BQ778" s="28" t="s">
        <v>163</v>
      </c>
      <c r="BR778" s="28" t="s">
        <v>164</v>
      </c>
      <c r="BS778" s="28" t="s">
        <v>165</v>
      </c>
      <c r="BT778" s="28" t="str">
        <f aca="false">CONCATENATE(BH778,"_",BQ778)</f>
        <v>15-13_5-5</v>
      </c>
      <c r="BU778" s="35" t="n">
        <v>76963999.0247116</v>
      </c>
      <c r="BV778" s="27" t="s">
        <v>104</v>
      </c>
      <c r="BW778" s="35" t="n">
        <v>115445998.537067</v>
      </c>
      <c r="BX778" s="28"/>
    </row>
    <row r="779" customFormat="false" ht="13.8" hidden="false" customHeight="false" outlineLevel="0" collapsed="false">
      <c r="A779" s="27" t="s">
        <v>2396</v>
      </c>
      <c r="B779" s="28"/>
      <c r="C779" s="27"/>
      <c r="D779" s="28" t="s">
        <v>2413</v>
      </c>
      <c r="E779" s="28" t="str">
        <f aca="false">CONCATENATE("BE",RIGHT(D779,1),REPT("0",3-FIND("-",D779)),LEFT(D779,FIND("-",D779)-1))</f>
        <v>BE215</v>
      </c>
      <c r="F779" s="28" t="s">
        <v>2399</v>
      </c>
      <c r="G779" s="28"/>
      <c r="H779" s="28"/>
      <c r="I779" s="28" t="s">
        <v>78</v>
      </c>
      <c r="J779" s="27" t="s">
        <v>78</v>
      </c>
      <c r="K779" s="28"/>
      <c r="L779" s="28"/>
      <c r="M779" s="28"/>
      <c r="N779" s="28"/>
      <c r="O779" s="28"/>
      <c r="P779" s="28"/>
      <c r="Q779" s="28"/>
      <c r="R779" s="31"/>
      <c r="S779" s="31"/>
      <c r="T779" s="31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34" t="n">
        <v>43395</v>
      </c>
      <c r="AS779" s="28" t="n">
        <v>15</v>
      </c>
      <c r="AT779" s="28" t="s">
        <v>2400</v>
      </c>
      <c r="AU779" s="28" t="s">
        <v>253</v>
      </c>
      <c r="AV779" s="28"/>
      <c r="AW779" s="28" t="s">
        <v>95</v>
      </c>
      <c r="AX779" s="28" t="s">
        <v>96</v>
      </c>
      <c r="AY779" s="28" t="n">
        <f aca="false">45-2.5-20</f>
        <v>22.5</v>
      </c>
      <c r="AZ779" s="28" t="n">
        <v>45</v>
      </c>
      <c r="BA779" s="28" t="n">
        <v>0.067</v>
      </c>
      <c r="BB779" s="33" t="e">
        <f aca="false">BA779*45/AT779</f>
        <v>#VALUE!</v>
      </c>
      <c r="BC779" s="28" t="n">
        <v>49</v>
      </c>
      <c r="BD779" s="34" t="n">
        <v>43405</v>
      </c>
      <c r="BE779" s="28" t="n">
        <v>6</v>
      </c>
      <c r="BF779" s="28" t="n">
        <v>20</v>
      </c>
      <c r="BG779" s="35" t="n">
        <v>38406.1295105548</v>
      </c>
      <c r="BH779" s="28" t="s">
        <v>2414</v>
      </c>
      <c r="BI779" s="28" t="s">
        <v>98</v>
      </c>
      <c r="BJ779" s="28" t="s">
        <v>141</v>
      </c>
      <c r="BK779" s="34" t="n">
        <v>43440</v>
      </c>
      <c r="BL779" s="28" t="n">
        <v>3</v>
      </c>
      <c r="BM779" s="28" t="n">
        <v>18</v>
      </c>
      <c r="BN779" s="28" t="n">
        <v>10</v>
      </c>
      <c r="BO779" s="28" t="n">
        <v>15</v>
      </c>
      <c r="BP779" s="28" t="s">
        <v>100</v>
      </c>
      <c r="BQ779" s="28" t="s">
        <v>163</v>
      </c>
      <c r="BR779" s="28" t="s">
        <v>164</v>
      </c>
      <c r="BS779" s="28" t="s">
        <v>165</v>
      </c>
      <c r="BT779" s="28" t="str">
        <f aca="false">CONCATENATE(BH779,"_",BQ779)</f>
        <v>12-8_5-5</v>
      </c>
      <c r="BU779" s="35" t="n">
        <v>130393511.629846</v>
      </c>
      <c r="BV779" s="27" t="s">
        <v>104</v>
      </c>
      <c r="BW779" s="35" t="n">
        <v>195590267.444769</v>
      </c>
      <c r="BX779" s="28"/>
    </row>
    <row r="780" customFormat="false" ht="13.8" hidden="false" customHeight="false" outlineLevel="0" collapsed="false">
      <c r="A780" s="27" t="s">
        <v>2396</v>
      </c>
      <c r="B780" s="28"/>
      <c r="C780" s="27"/>
      <c r="D780" s="28" t="s">
        <v>2415</v>
      </c>
      <c r="E780" s="28" t="str">
        <f aca="false">CONCATENATE("BE",RIGHT(D780,1),REPT("0",3-FIND("-",D780)),LEFT(D780,FIND("-",D780)-1))</f>
        <v>BE207</v>
      </c>
      <c r="F780" s="28" t="s">
        <v>2399</v>
      </c>
      <c r="G780" s="28"/>
      <c r="H780" s="28"/>
      <c r="I780" s="28" t="s">
        <v>78</v>
      </c>
      <c r="J780" s="27" t="s">
        <v>78</v>
      </c>
      <c r="K780" s="28"/>
      <c r="L780" s="28"/>
      <c r="M780" s="28"/>
      <c r="N780" s="28"/>
      <c r="O780" s="28"/>
      <c r="P780" s="28"/>
      <c r="Q780" s="28"/>
      <c r="R780" s="31"/>
      <c r="S780" s="31"/>
      <c r="T780" s="31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34" t="n">
        <v>43326</v>
      </c>
      <c r="AS780" s="28" t="n">
        <v>7</v>
      </c>
      <c r="AT780" s="28" t="s">
        <v>2400</v>
      </c>
      <c r="AU780" s="28" t="s">
        <v>253</v>
      </c>
      <c r="AV780" s="28"/>
      <c r="AW780" s="28" t="s">
        <v>95</v>
      </c>
      <c r="AX780" s="28" t="s">
        <v>96</v>
      </c>
      <c r="AY780" s="28" t="n">
        <f aca="false">40-20</f>
        <v>20</v>
      </c>
      <c r="AZ780" s="28" t="n">
        <v>45</v>
      </c>
      <c r="BA780" s="28" t="s">
        <v>303</v>
      </c>
      <c r="BB780" s="50" t="n">
        <v>0</v>
      </c>
      <c r="BC780" s="28" t="n">
        <v>59</v>
      </c>
      <c r="BD780" s="34" t="n">
        <v>43413</v>
      </c>
      <c r="BE780" s="28" t="n">
        <v>7</v>
      </c>
      <c r="BF780" s="28" t="n">
        <v>20</v>
      </c>
      <c r="BG780" s="35" t="n">
        <v>33279.3510074559</v>
      </c>
      <c r="BH780" s="28" t="s">
        <v>2416</v>
      </c>
      <c r="BI780" s="28" t="s">
        <v>134</v>
      </c>
      <c r="BJ780" s="28" t="s">
        <v>141</v>
      </c>
      <c r="BK780" s="34" t="n">
        <v>43440</v>
      </c>
      <c r="BL780" s="28" t="n">
        <v>3</v>
      </c>
      <c r="BM780" s="28" t="n">
        <v>18</v>
      </c>
      <c r="BN780" s="28" t="n">
        <v>10</v>
      </c>
      <c r="BO780" s="28" t="n">
        <v>15</v>
      </c>
      <c r="BP780" s="28" t="s">
        <v>100</v>
      </c>
      <c r="BQ780" s="28" t="s">
        <v>150</v>
      </c>
      <c r="BR780" s="28" t="s">
        <v>151</v>
      </c>
      <c r="BS780" s="28" t="s">
        <v>152</v>
      </c>
      <c r="BT780" s="28" t="str">
        <f aca="false">CONCATENATE(BH780,"_",BQ780)</f>
        <v>13-8_1-1</v>
      </c>
      <c r="BU780" s="35" t="n">
        <v>311486816.91362</v>
      </c>
      <c r="BV780" s="27" t="s">
        <v>104</v>
      </c>
      <c r="BW780" s="35" t="n">
        <v>467230225.37043</v>
      </c>
      <c r="BX780" s="28"/>
    </row>
    <row r="781" customFormat="false" ht="13.8" hidden="false" customHeight="false" outlineLevel="0" collapsed="false">
      <c r="A781" s="27" t="s">
        <v>2396</v>
      </c>
      <c r="B781" s="28"/>
      <c r="C781" s="27"/>
      <c r="D781" s="28" t="s">
        <v>2417</v>
      </c>
      <c r="E781" s="28" t="str">
        <f aca="false">CONCATENATE("BE",RIGHT(D781,1),REPT("0",3-FIND("-",D781)),LEFT(D781,FIND("-",D781)-1))</f>
        <v>BE109</v>
      </c>
      <c r="F781" s="28" t="s">
        <v>2399</v>
      </c>
      <c r="G781" s="28"/>
      <c r="H781" s="28"/>
      <c r="I781" s="28" t="s">
        <v>78</v>
      </c>
      <c r="J781" s="27" t="s">
        <v>78</v>
      </c>
      <c r="K781" s="28"/>
      <c r="L781" s="28"/>
      <c r="M781" s="28"/>
      <c r="N781" s="28"/>
      <c r="O781" s="28"/>
      <c r="P781" s="28"/>
      <c r="Q781" s="28"/>
      <c r="R781" s="31"/>
      <c r="S781" s="31"/>
      <c r="T781" s="31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34" t="n">
        <v>43364</v>
      </c>
      <c r="AS781" s="28" t="n">
        <v>9</v>
      </c>
      <c r="AT781" s="28" t="s">
        <v>2400</v>
      </c>
      <c r="AU781" s="28" t="s">
        <v>253</v>
      </c>
      <c r="AV781" s="28"/>
      <c r="AW781" s="28" t="s">
        <v>95</v>
      </c>
      <c r="AX781" s="28" t="s">
        <v>96</v>
      </c>
      <c r="AY781" s="28" t="n">
        <f aca="false">40-20</f>
        <v>20</v>
      </c>
      <c r="AZ781" s="28" t="n">
        <v>45</v>
      </c>
      <c r="BA781" s="28" t="s">
        <v>303</v>
      </c>
      <c r="BB781" s="45" t="e">
        <f aca="false">BA781*45/AT781</f>
        <v>#VALUE!</v>
      </c>
      <c r="BC781" s="28" t="n">
        <v>60</v>
      </c>
      <c r="BD781" s="34" t="n">
        <v>43413</v>
      </c>
      <c r="BE781" s="28" t="n">
        <v>7</v>
      </c>
      <c r="BF781" s="28" t="n">
        <v>20</v>
      </c>
      <c r="BG781" s="35" t="n">
        <v>122967.964363674</v>
      </c>
      <c r="BH781" s="28" t="s">
        <v>2418</v>
      </c>
      <c r="BI781" s="28" t="s">
        <v>175</v>
      </c>
      <c r="BJ781" s="28" t="s">
        <v>161</v>
      </c>
      <c r="BK781" s="34" t="n">
        <v>43440</v>
      </c>
      <c r="BL781" s="28" t="n">
        <v>3</v>
      </c>
      <c r="BM781" s="28" t="n">
        <v>18</v>
      </c>
      <c r="BN781" s="28" t="n">
        <v>10</v>
      </c>
      <c r="BO781" s="28" t="n">
        <v>15</v>
      </c>
      <c r="BP781" s="28" t="s">
        <v>100</v>
      </c>
      <c r="BQ781" s="28" t="s">
        <v>150</v>
      </c>
      <c r="BR781" s="28" t="s">
        <v>151</v>
      </c>
      <c r="BS781" s="28" t="s">
        <v>152</v>
      </c>
      <c r="BT781" s="28" t="str">
        <f aca="false">CONCATENATE(BH781,"_",BQ781)</f>
        <v>14-9_1-1</v>
      </c>
      <c r="BU781" s="35" t="n">
        <v>566604689.521756</v>
      </c>
      <c r="BV781" s="27" t="s">
        <v>104</v>
      </c>
      <c r="BW781" s="35" t="n">
        <v>849907034.282634</v>
      </c>
      <c r="BX781" s="28"/>
    </row>
    <row r="782" customFormat="false" ht="13.8" hidden="false" customHeight="false" outlineLevel="0" collapsed="false">
      <c r="A782" s="27" t="s">
        <v>2396</v>
      </c>
      <c r="B782" s="28"/>
      <c r="C782" s="27"/>
      <c r="D782" s="28" t="s">
        <v>2419</v>
      </c>
      <c r="E782" s="28" t="str">
        <f aca="false">CONCATENATE("BE",RIGHT(D782,1),REPT("0",3-FIND("-",D782)),LEFT(D782,FIND("-",D782)-1))</f>
        <v>BE209</v>
      </c>
      <c r="F782" s="28" t="s">
        <v>2399</v>
      </c>
      <c r="G782" s="28"/>
      <c r="H782" s="28"/>
      <c r="I782" s="28" t="s">
        <v>78</v>
      </c>
      <c r="J782" s="27" t="s">
        <v>78</v>
      </c>
      <c r="K782" s="28"/>
      <c r="L782" s="28"/>
      <c r="M782" s="28"/>
      <c r="N782" s="28"/>
      <c r="O782" s="28"/>
      <c r="P782" s="28"/>
      <c r="Q782" s="28"/>
      <c r="R782" s="31"/>
      <c r="S782" s="31"/>
      <c r="T782" s="31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34" t="n">
        <v>43364</v>
      </c>
      <c r="AS782" s="28" t="n">
        <v>9</v>
      </c>
      <c r="AT782" s="28" t="s">
        <v>2400</v>
      </c>
      <c r="AU782" s="28" t="s">
        <v>253</v>
      </c>
      <c r="AV782" s="28"/>
      <c r="AW782" s="28" t="s">
        <v>95</v>
      </c>
      <c r="AX782" s="28" t="s">
        <v>96</v>
      </c>
      <c r="AY782" s="28" t="n">
        <f aca="false">40-20</f>
        <v>20</v>
      </c>
      <c r="AZ782" s="28" t="n">
        <v>45</v>
      </c>
      <c r="BA782" s="28" t="s">
        <v>303</v>
      </c>
      <c r="BB782" s="45" t="e">
        <f aca="false">BA782*45/AT782</f>
        <v>#VALUE!</v>
      </c>
      <c r="BC782" s="28" t="n">
        <v>79</v>
      </c>
      <c r="BD782" s="34" t="n">
        <v>43425</v>
      </c>
      <c r="BE782" s="28" t="n">
        <v>8</v>
      </c>
      <c r="BF782" s="28" t="n">
        <v>20</v>
      </c>
      <c r="BG782" s="35" t="n">
        <v>21530.8044823102</v>
      </c>
      <c r="BH782" s="28" t="s">
        <v>2420</v>
      </c>
      <c r="BI782" s="28" t="s">
        <v>168</v>
      </c>
      <c r="BJ782" s="28" t="s">
        <v>134</v>
      </c>
      <c r="BK782" s="34" t="n">
        <v>43440</v>
      </c>
      <c r="BL782" s="28" t="n">
        <v>3</v>
      </c>
      <c r="BM782" s="28" t="n">
        <v>18</v>
      </c>
      <c r="BN782" s="28" t="n">
        <v>10</v>
      </c>
      <c r="BO782" s="28" t="n">
        <v>15</v>
      </c>
      <c r="BP782" s="28" t="s">
        <v>100</v>
      </c>
      <c r="BQ782" s="28" t="s">
        <v>192</v>
      </c>
      <c r="BR782" s="28" t="s">
        <v>240</v>
      </c>
      <c r="BS782" s="28" t="s">
        <v>208</v>
      </c>
      <c r="BT782" s="28" t="str">
        <f aca="false">CONCATENATE(BH782,"_",BQ782)</f>
        <v>4-13_6-6</v>
      </c>
      <c r="BU782" s="35" t="n">
        <v>518429841.668684</v>
      </c>
      <c r="BV782" s="27" t="s">
        <v>104</v>
      </c>
      <c r="BW782" s="35" t="n">
        <v>777644762.503027</v>
      </c>
      <c r="BX782" s="28"/>
    </row>
    <row r="783" customFormat="false" ht="13.8" hidden="false" customHeight="false" outlineLevel="0" collapsed="false">
      <c r="A783" s="27" t="s">
        <v>2396</v>
      </c>
      <c r="B783" s="28"/>
      <c r="C783" s="27"/>
      <c r="D783" s="28" t="s">
        <v>2421</v>
      </c>
      <c r="E783" s="28" t="str">
        <f aca="false">CONCATENATE("BE",RIGHT(D783,1),REPT("0",3-FIND("-",D783)),LEFT(D783,FIND("-",D783)-1))</f>
        <v>BE111</v>
      </c>
      <c r="F783" s="28" t="s">
        <v>2399</v>
      </c>
      <c r="G783" s="28"/>
      <c r="H783" s="28"/>
      <c r="I783" s="28" t="s">
        <v>78</v>
      </c>
      <c r="J783" s="27" t="s">
        <v>78</v>
      </c>
      <c r="K783" s="28"/>
      <c r="L783" s="28"/>
      <c r="M783" s="28"/>
      <c r="N783" s="28"/>
      <c r="O783" s="28"/>
      <c r="P783" s="28"/>
      <c r="Q783" s="28"/>
      <c r="R783" s="31"/>
      <c r="S783" s="31"/>
      <c r="T783" s="31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34" t="n">
        <v>43376</v>
      </c>
      <c r="AS783" s="28" t="n">
        <v>11</v>
      </c>
      <c r="AT783" s="28" t="s">
        <v>2400</v>
      </c>
      <c r="AU783" s="28" t="s">
        <v>253</v>
      </c>
      <c r="AV783" s="28"/>
      <c r="AW783" s="28" t="s">
        <v>95</v>
      </c>
      <c r="AX783" s="28" t="s">
        <v>96</v>
      </c>
      <c r="AY783" s="28" t="n">
        <f aca="false">45-2.5-20</f>
        <v>22.5</v>
      </c>
      <c r="AZ783" s="28" t="n">
        <v>45</v>
      </c>
      <c r="BA783" s="28" t="s">
        <v>303</v>
      </c>
      <c r="BB783" s="45" t="e">
        <f aca="false">BA783*45/AT783</f>
        <v>#VALUE!</v>
      </c>
      <c r="BC783" s="28" t="n">
        <v>84</v>
      </c>
      <c r="BD783" s="34" t="n">
        <v>43425</v>
      </c>
      <c r="BE783" s="28" t="n">
        <v>8</v>
      </c>
      <c r="BF783" s="28" t="n">
        <v>20</v>
      </c>
      <c r="BG783" s="35" t="n">
        <v>6841.23900692394</v>
      </c>
      <c r="BH783" s="28" t="s">
        <v>2422</v>
      </c>
      <c r="BI783" s="28" t="s">
        <v>142</v>
      </c>
      <c r="BJ783" s="28" t="s">
        <v>178</v>
      </c>
      <c r="BK783" s="34" t="n">
        <v>43440</v>
      </c>
      <c r="BL783" s="28" t="n">
        <v>3</v>
      </c>
      <c r="BM783" s="28" t="n">
        <v>18</v>
      </c>
      <c r="BN783" s="28" t="n">
        <v>10</v>
      </c>
      <c r="BO783" s="28" t="n">
        <v>15</v>
      </c>
      <c r="BP783" s="28" t="s">
        <v>100</v>
      </c>
      <c r="BQ783" s="28" t="s">
        <v>192</v>
      </c>
      <c r="BR783" s="28" t="s">
        <v>240</v>
      </c>
      <c r="BS783" s="28" t="s">
        <v>208</v>
      </c>
      <c r="BT783" s="28" t="str">
        <f aca="false">CONCATENATE(BH783,"_",BQ783)</f>
        <v>10-3_6-6</v>
      </c>
      <c r="BU783" s="35" t="n">
        <v>601183352.906078</v>
      </c>
      <c r="BV783" s="27" t="s">
        <v>104</v>
      </c>
      <c r="BW783" s="35" t="n">
        <v>901775029.359116</v>
      </c>
      <c r="BX783" s="28"/>
    </row>
    <row r="784" customFormat="false" ht="13.8" hidden="false" customHeight="false" outlineLevel="0" collapsed="false">
      <c r="A784" s="27" t="s">
        <v>2396</v>
      </c>
      <c r="B784" s="28"/>
      <c r="C784" s="27"/>
      <c r="D784" s="28" t="s">
        <v>2423</v>
      </c>
      <c r="E784" s="28" t="str">
        <f aca="false">CONCATENATE("BE",RIGHT(D784,1),REPT("0",3-FIND("-",D784)),LEFT(D784,FIND("-",D784)-1))</f>
        <v>BE211</v>
      </c>
      <c r="F784" s="28" t="s">
        <v>2399</v>
      </c>
      <c r="G784" s="28"/>
      <c r="H784" s="28"/>
      <c r="I784" s="28" t="s">
        <v>78</v>
      </c>
      <c r="J784" s="27" t="s">
        <v>78</v>
      </c>
      <c r="K784" s="28"/>
      <c r="L784" s="28"/>
      <c r="M784" s="28"/>
      <c r="N784" s="28"/>
      <c r="O784" s="28"/>
      <c r="P784" s="28"/>
      <c r="Q784" s="28"/>
      <c r="R784" s="31"/>
      <c r="S784" s="31"/>
      <c r="T784" s="31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34" t="n">
        <v>43376</v>
      </c>
      <c r="AS784" s="28" t="n">
        <v>11</v>
      </c>
      <c r="AT784" s="28" t="s">
        <v>2400</v>
      </c>
      <c r="AU784" s="28" t="s">
        <v>253</v>
      </c>
      <c r="AV784" s="28"/>
      <c r="AW784" s="28" t="s">
        <v>95</v>
      </c>
      <c r="AX784" s="28" t="s">
        <v>96</v>
      </c>
      <c r="AY784" s="28" t="n">
        <f aca="false">45-2.5-20</f>
        <v>22.5</v>
      </c>
      <c r="AZ784" s="28" t="n">
        <v>45</v>
      </c>
      <c r="BA784" s="28" t="n">
        <f aca="false">59/1000</f>
        <v>0.059</v>
      </c>
      <c r="BB784" s="45" t="n">
        <f aca="false">BA784*45/1</f>
        <v>2.655</v>
      </c>
      <c r="BC784" s="28" t="n">
        <v>96</v>
      </c>
      <c r="BD784" s="34" t="n">
        <v>43425</v>
      </c>
      <c r="BE784" s="28" t="n">
        <v>8</v>
      </c>
      <c r="BF784" s="28" t="n">
        <v>20</v>
      </c>
      <c r="BG784" s="35" t="n">
        <v>128036.715851658</v>
      </c>
      <c r="BH784" s="28" t="s">
        <v>2424</v>
      </c>
      <c r="BI784" s="28" t="s">
        <v>118</v>
      </c>
      <c r="BJ784" s="28" t="s">
        <v>99</v>
      </c>
      <c r="BK784" s="34" t="n">
        <v>43440</v>
      </c>
      <c r="BL784" s="28" t="n">
        <v>3</v>
      </c>
      <c r="BM784" s="28" t="n">
        <v>18</v>
      </c>
      <c r="BN784" s="28" t="n">
        <v>10</v>
      </c>
      <c r="BO784" s="28" t="n">
        <v>15</v>
      </c>
      <c r="BP784" s="28" t="s">
        <v>100</v>
      </c>
      <c r="BQ784" s="28" t="s">
        <v>192</v>
      </c>
      <c r="BR784" s="28" t="s">
        <v>240</v>
      </c>
      <c r="BS784" s="28" t="s">
        <v>208</v>
      </c>
      <c r="BT784" s="28" t="str">
        <f aca="false">CONCATENATE(BH784,"_",BQ784)</f>
        <v>7-15_6-6</v>
      </c>
      <c r="BU784" s="35" t="n">
        <v>943213121.342154</v>
      </c>
      <c r="BV784" s="27" t="s">
        <v>104</v>
      </c>
      <c r="BW784" s="35" t="n">
        <v>1414819682.01323</v>
      </c>
      <c r="BX784" s="28"/>
    </row>
    <row r="785" customFormat="false" ht="13.8" hidden="false" customHeight="false" outlineLevel="0" collapsed="false">
      <c r="A785" s="27" t="s">
        <v>2396</v>
      </c>
      <c r="B785" s="28"/>
      <c r="C785" s="27"/>
      <c r="D785" s="28" t="s">
        <v>2425</v>
      </c>
      <c r="E785" s="28" t="s">
        <v>2426</v>
      </c>
      <c r="F785" s="28" t="s">
        <v>2399</v>
      </c>
      <c r="G785" s="28"/>
      <c r="H785" s="28"/>
      <c r="I785" s="28" t="s">
        <v>78</v>
      </c>
      <c r="J785" s="27" t="s">
        <v>78</v>
      </c>
      <c r="K785" s="28"/>
      <c r="L785" s="28"/>
      <c r="M785" s="28"/>
      <c r="N785" s="28"/>
      <c r="O785" s="28"/>
      <c r="P785" s="28"/>
      <c r="Q785" s="28"/>
      <c r="R785" s="31"/>
      <c r="S785" s="31"/>
      <c r="T785" s="31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34" t="n">
        <v>43395</v>
      </c>
      <c r="AS785" s="28" t="n">
        <v>15</v>
      </c>
      <c r="AT785" s="28" t="s">
        <v>2400</v>
      </c>
      <c r="AU785" s="28" t="s">
        <v>253</v>
      </c>
      <c r="AV785" s="28"/>
      <c r="AW785" s="28" t="s">
        <v>95</v>
      </c>
      <c r="AX785" s="28" t="s">
        <v>96</v>
      </c>
      <c r="AY785" s="28" t="n">
        <f aca="false">45-2.5-20</f>
        <v>22.5</v>
      </c>
      <c r="AZ785" s="28" t="n">
        <v>45</v>
      </c>
      <c r="BA785" s="28" t="s">
        <v>303</v>
      </c>
      <c r="BB785" s="33" t="e">
        <f aca="false">BA785*45/AT785</f>
        <v>#VALUE!</v>
      </c>
      <c r="BC785" s="28" t="n">
        <v>97</v>
      </c>
      <c r="BD785" s="34" t="n">
        <v>43425</v>
      </c>
      <c r="BE785" s="28" t="n">
        <v>8</v>
      </c>
      <c r="BF785" s="28" t="n">
        <v>20</v>
      </c>
      <c r="BG785" s="35" t="n">
        <v>5002.09606913922</v>
      </c>
      <c r="BH785" s="28" t="s">
        <v>2236</v>
      </c>
      <c r="BI785" s="28" t="s">
        <v>161</v>
      </c>
      <c r="BJ785" s="28" t="s">
        <v>169</v>
      </c>
      <c r="BK785" s="34" t="n">
        <v>43440</v>
      </c>
      <c r="BL785" s="28" t="n">
        <v>3</v>
      </c>
      <c r="BM785" s="28" t="n">
        <v>18</v>
      </c>
      <c r="BN785" s="28" t="n">
        <v>10</v>
      </c>
      <c r="BO785" s="28" t="n">
        <v>15</v>
      </c>
      <c r="BP785" s="28" t="s">
        <v>100</v>
      </c>
      <c r="BQ785" s="28" t="s">
        <v>192</v>
      </c>
      <c r="BR785" s="28" t="s">
        <v>240</v>
      </c>
      <c r="BS785" s="28" t="s">
        <v>208</v>
      </c>
      <c r="BT785" s="28" t="str">
        <f aca="false">CONCATENATE(BH785,"_",BQ785)</f>
        <v>9-1_6-6</v>
      </c>
      <c r="BU785" s="35" t="n">
        <v>350970020.826797</v>
      </c>
      <c r="BV785" s="27" t="s">
        <v>104</v>
      </c>
      <c r="BW785" s="35" t="n">
        <v>526455031.240196</v>
      </c>
      <c r="BX785" s="28"/>
    </row>
    <row r="786" customFormat="false" ht="13.8" hidden="false" customHeight="false" outlineLevel="0" collapsed="false">
      <c r="A786" s="27" t="s">
        <v>2396</v>
      </c>
      <c r="B786" s="28"/>
      <c r="C786" s="27"/>
      <c r="D786" s="28" t="s">
        <v>2427</v>
      </c>
      <c r="E786" s="28" t="str">
        <f aca="false">CONCATENATE("BE",RIGHT(D786,1),REPT("0",3-FIND("-",D786)),LEFT(D786,FIND("-",D786)-1))</f>
        <v>BE319</v>
      </c>
      <c r="F786" s="28" t="s">
        <v>2399</v>
      </c>
      <c r="G786" s="28"/>
      <c r="H786" s="28"/>
      <c r="I786" s="28" t="s">
        <v>78</v>
      </c>
      <c r="J786" s="27" t="s">
        <v>78</v>
      </c>
      <c r="K786" s="28"/>
      <c r="L786" s="28"/>
      <c r="M786" s="28"/>
      <c r="N786" s="28"/>
      <c r="O786" s="28"/>
      <c r="P786" s="28"/>
      <c r="Q786" s="28"/>
      <c r="R786" s="31"/>
      <c r="S786" s="31"/>
      <c r="T786" s="31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34" t="n">
        <v>43419</v>
      </c>
      <c r="AS786" s="28" t="n">
        <v>19</v>
      </c>
      <c r="AT786" s="28" t="s">
        <v>2428</v>
      </c>
      <c r="AU786" s="28" t="s">
        <v>253</v>
      </c>
      <c r="AV786" s="28"/>
      <c r="AW786" s="28" t="s">
        <v>95</v>
      </c>
      <c r="AX786" s="28" t="s">
        <v>96</v>
      </c>
      <c r="AY786" s="28" t="n">
        <f aca="false">45-2.5-20</f>
        <v>22.5</v>
      </c>
      <c r="AZ786" s="28" t="n">
        <v>0</v>
      </c>
      <c r="BA786" s="28" t="n">
        <v>0.076</v>
      </c>
      <c r="BB786" s="33" t="e">
        <f aca="false">BA786*45/AT786</f>
        <v>#VALUE!</v>
      </c>
      <c r="BC786" s="28" t="n">
        <v>107</v>
      </c>
      <c r="BD786" s="34" t="n">
        <v>43425</v>
      </c>
      <c r="BE786" s="28" t="n">
        <v>8</v>
      </c>
      <c r="BF786" s="28" t="n">
        <v>20</v>
      </c>
      <c r="BG786" s="35" t="n">
        <v>14950.9338835309</v>
      </c>
      <c r="BH786" s="28" t="s">
        <v>2429</v>
      </c>
      <c r="BI786" s="28" t="s">
        <v>168</v>
      </c>
      <c r="BJ786" s="28" t="s">
        <v>133</v>
      </c>
      <c r="BK786" s="34" t="n">
        <v>43440</v>
      </c>
      <c r="BL786" s="28" t="n">
        <v>3</v>
      </c>
      <c r="BM786" s="28" t="n">
        <v>18</v>
      </c>
      <c r="BN786" s="28" t="n">
        <v>10</v>
      </c>
      <c r="BO786" s="28" t="n">
        <v>15</v>
      </c>
      <c r="BP786" s="28" t="s">
        <v>100</v>
      </c>
      <c r="BQ786" s="28" t="s">
        <v>192</v>
      </c>
      <c r="BR786" s="28" t="s">
        <v>240</v>
      </c>
      <c r="BS786" s="28" t="s">
        <v>208</v>
      </c>
      <c r="BT786" s="28" t="str">
        <f aca="false">CONCATENATE(BH786,"_",BQ786)</f>
        <v>4-11_6-6</v>
      </c>
      <c r="BU786" s="35" t="n">
        <v>808889320.501265</v>
      </c>
      <c r="BV786" s="27" t="s">
        <v>104</v>
      </c>
      <c r="BW786" s="35" t="n">
        <v>1213333980.7519</v>
      </c>
      <c r="BX786" s="28"/>
    </row>
    <row r="787" customFormat="false" ht="13.8" hidden="false" customHeight="false" outlineLevel="0" collapsed="false">
      <c r="A787" s="27" t="s">
        <v>2396</v>
      </c>
      <c r="B787" s="28"/>
      <c r="C787" s="27"/>
      <c r="D787" s="28" t="s">
        <v>2430</v>
      </c>
      <c r="E787" s="28" t="str">
        <f aca="false">CONCATENATE("BE",RIGHT(D787,1),REPT("0",3-FIND("-",D787)),LEFT(D787,FIND("-",D787)-1))</f>
        <v>BE219</v>
      </c>
      <c r="F787" s="28" t="s">
        <v>2399</v>
      </c>
      <c r="G787" s="28"/>
      <c r="H787" s="28"/>
      <c r="I787" s="28" t="s">
        <v>78</v>
      </c>
      <c r="J787" s="27" t="s">
        <v>78</v>
      </c>
      <c r="K787" s="28"/>
      <c r="L787" s="28"/>
      <c r="M787" s="28"/>
      <c r="N787" s="28"/>
      <c r="O787" s="28"/>
      <c r="P787" s="28"/>
      <c r="Q787" s="28"/>
      <c r="R787" s="31"/>
      <c r="S787" s="31"/>
      <c r="T787" s="31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34" t="n">
        <v>43419</v>
      </c>
      <c r="AS787" s="28" t="n">
        <v>19</v>
      </c>
      <c r="AT787" s="28" t="s">
        <v>2400</v>
      </c>
      <c r="AU787" s="28" t="s">
        <v>253</v>
      </c>
      <c r="AV787" s="28"/>
      <c r="AW787" s="28" t="s">
        <v>95</v>
      </c>
      <c r="AX787" s="28" t="s">
        <v>96</v>
      </c>
      <c r="AY787" s="28" t="n">
        <f aca="false">45-2.5-20</f>
        <v>22.5</v>
      </c>
      <c r="AZ787" s="28" t="n">
        <v>45</v>
      </c>
      <c r="BA787" s="28" t="s">
        <v>303</v>
      </c>
      <c r="BB787" s="33" t="e">
        <f aca="false">BA786*45/AT786</f>
        <v>#VALUE!</v>
      </c>
      <c r="BC787" s="28" t="n">
        <v>108</v>
      </c>
      <c r="BD787" s="34" t="n">
        <v>43425</v>
      </c>
      <c r="BE787" s="28" t="n">
        <v>8</v>
      </c>
      <c r="BF787" s="28" t="n">
        <v>20</v>
      </c>
      <c r="BG787" s="35" t="n">
        <v>159458.788359447</v>
      </c>
      <c r="BH787" s="28" t="s">
        <v>2431</v>
      </c>
      <c r="BI787" s="28" t="s">
        <v>172</v>
      </c>
      <c r="BJ787" s="28" t="s">
        <v>98</v>
      </c>
      <c r="BK787" s="34" t="n">
        <v>43440</v>
      </c>
      <c r="BL787" s="28" t="n">
        <v>3</v>
      </c>
      <c r="BM787" s="28" t="n">
        <v>18</v>
      </c>
      <c r="BN787" s="28" t="n">
        <v>10</v>
      </c>
      <c r="BO787" s="28" t="n">
        <v>15</v>
      </c>
      <c r="BP787" s="28" t="s">
        <v>100</v>
      </c>
      <c r="BQ787" s="28" t="s">
        <v>192</v>
      </c>
      <c r="BR787" s="28" t="s">
        <v>240</v>
      </c>
      <c r="BS787" s="28" t="s">
        <v>208</v>
      </c>
      <c r="BT787" s="28" t="str">
        <f aca="false">CONCATENATE(BH787,"_",BQ787)</f>
        <v>5-12_6-6</v>
      </c>
      <c r="BU787" s="35" t="n">
        <v>711028881.229158</v>
      </c>
      <c r="BV787" s="27" t="s">
        <v>104</v>
      </c>
      <c r="BW787" s="35" t="n">
        <v>1066543321.84374</v>
      </c>
      <c r="BX787" s="28"/>
    </row>
    <row r="788" customFormat="false" ht="13.8" hidden="false" customHeight="false" outlineLevel="0" collapsed="false">
      <c r="A788" s="27" t="s">
        <v>2396</v>
      </c>
      <c r="B788" s="28"/>
      <c r="C788" s="27"/>
      <c r="D788" s="28" t="s">
        <v>2432</v>
      </c>
      <c r="E788" s="28" t="str">
        <f aca="false">CONCATENATE("BE",RIGHT(D788,1),REPT("0",3-FIND("-",D788)),LEFT(D788,FIND("-",D788)-1))</f>
        <v>BE113</v>
      </c>
      <c r="F788" s="28" t="s">
        <v>2399</v>
      </c>
      <c r="G788" s="28"/>
      <c r="H788" s="28"/>
      <c r="I788" s="28" t="s">
        <v>78</v>
      </c>
      <c r="J788" s="27" t="s">
        <v>78</v>
      </c>
      <c r="K788" s="28"/>
      <c r="L788" s="28"/>
      <c r="M788" s="28"/>
      <c r="N788" s="28"/>
      <c r="O788" s="28"/>
      <c r="P788" s="28"/>
      <c r="Q788" s="28"/>
      <c r="R788" s="31"/>
      <c r="S788" s="31"/>
      <c r="T788" s="31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34" t="n">
        <v>43385</v>
      </c>
      <c r="AS788" s="28" t="n">
        <v>13</v>
      </c>
      <c r="AT788" s="28" t="s">
        <v>2400</v>
      </c>
      <c r="AU788" s="28" t="s">
        <v>253</v>
      </c>
      <c r="AV788" s="28"/>
      <c r="AW788" s="28" t="s">
        <v>95</v>
      </c>
      <c r="AX788" s="28" t="s">
        <v>96</v>
      </c>
      <c r="AY788" s="28" t="n">
        <f aca="false">45-2.5-20</f>
        <v>22.5</v>
      </c>
      <c r="AZ788" s="28" t="n">
        <v>45</v>
      </c>
      <c r="BA788" s="28" t="s">
        <v>303</v>
      </c>
      <c r="BB788" s="33" t="e">
        <f aca="false">BA788*45/AT788</f>
        <v>#VALUE!</v>
      </c>
      <c r="BC788" s="28" t="n">
        <v>111</v>
      </c>
      <c r="BD788" s="34" t="n">
        <v>43426</v>
      </c>
      <c r="BE788" s="28" t="n">
        <v>9</v>
      </c>
      <c r="BF788" s="28" t="n">
        <v>20</v>
      </c>
      <c r="BG788" s="35" t="n">
        <v>6587.75098882513</v>
      </c>
      <c r="BH788" s="56" t="s">
        <v>2433</v>
      </c>
      <c r="BI788" s="56" t="s">
        <v>142</v>
      </c>
      <c r="BJ788" s="56" t="s">
        <v>169</v>
      </c>
      <c r="BK788" s="34" t="n">
        <v>43443</v>
      </c>
      <c r="BL788" s="28" t="n">
        <v>4</v>
      </c>
      <c r="BM788" s="28" t="n">
        <v>18</v>
      </c>
      <c r="BN788" s="28" t="n">
        <v>10</v>
      </c>
      <c r="BO788" s="28" t="n">
        <v>15</v>
      </c>
      <c r="BP788" s="28" t="s">
        <v>100</v>
      </c>
      <c r="BQ788" s="28" t="s">
        <v>117</v>
      </c>
      <c r="BR788" s="28" t="s">
        <v>340</v>
      </c>
      <c r="BS788" s="28" t="s">
        <v>280</v>
      </c>
      <c r="BT788" s="28" t="str">
        <f aca="false">CONCATENATE(BH788,"_",BQ788)</f>
        <v>10-1_7-7</v>
      </c>
      <c r="BU788" s="35" t="n">
        <v>41204440.8418269</v>
      </c>
      <c r="BV788" s="27" t="s">
        <v>104</v>
      </c>
      <c r="BW788" s="35" t="n">
        <v>61806661.2627404</v>
      </c>
      <c r="BX788" s="28"/>
    </row>
    <row r="789" customFormat="false" ht="13.8" hidden="false" customHeight="false" outlineLevel="0" collapsed="false">
      <c r="A789" s="27" t="s">
        <v>2396</v>
      </c>
      <c r="B789" s="28"/>
      <c r="C789" s="27"/>
      <c r="D789" s="28" t="s">
        <v>2434</v>
      </c>
      <c r="E789" s="28" t="str">
        <f aca="false">CONCATENATE("BE",RIGHT(D789,1),REPT("0",3-FIND("-",D789)),LEFT(D789,FIND("-",D789)-1))</f>
        <v>BE213</v>
      </c>
      <c r="F789" s="28" t="s">
        <v>2399</v>
      </c>
      <c r="G789" s="28"/>
      <c r="H789" s="28"/>
      <c r="I789" s="28" t="s">
        <v>78</v>
      </c>
      <c r="J789" s="27" t="s">
        <v>78</v>
      </c>
      <c r="K789" s="28"/>
      <c r="L789" s="28"/>
      <c r="M789" s="28"/>
      <c r="N789" s="28"/>
      <c r="O789" s="28"/>
      <c r="P789" s="28"/>
      <c r="Q789" s="28"/>
      <c r="R789" s="31"/>
      <c r="S789" s="31"/>
      <c r="T789" s="31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34" t="n">
        <v>43385</v>
      </c>
      <c r="AS789" s="28" t="n">
        <v>13</v>
      </c>
      <c r="AT789" s="28" t="s">
        <v>2400</v>
      </c>
      <c r="AU789" s="28" t="s">
        <v>253</v>
      </c>
      <c r="AV789" s="28"/>
      <c r="AW789" s="28" t="s">
        <v>95</v>
      </c>
      <c r="AX789" s="28" t="s">
        <v>96</v>
      </c>
      <c r="AY789" s="28" t="n">
        <f aca="false">45-2.5-20</f>
        <v>22.5</v>
      </c>
      <c r="AZ789" s="28" t="n">
        <v>45</v>
      </c>
      <c r="BA789" s="28" t="n">
        <v>0.054</v>
      </c>
      <c r="BB789" s="33" t="e">
        <f aca="false">BA789*45/AT789</f>
        <v>#VALUE!</v>
      </c>
      <c r="BC789" s="28" t="n">
        <v>120</v>
      </c>
      <c r="BD789" s="34" t="n">
        <v>43426</v>
      </c>
      <c r="BE789" s="28" t="n">
        <v>9</v>
      </c>
      <c r="BF789" s="28" t="n">
        <v>20</v>
      </c>
      <c r="BG789" s="35" t="n">
        <v>45967.4346049647</v>
      </c>
      <c r="BH789" s="28" t="s">
        <v>2435</v>
      </c>
      <c r="BI789" s="28" t="s">
        <v>178</v>
      </c>
      <c r="BJ789" s="28" t="s">
        <v>161</v>
      </c>
      <c r="BK789" s="34" t="n">
        <v>43443</v>
      </c>
      <c r="BL789" s="28" t="n">
        <v>4</v>
      </c>
      <c r="BM789" s="28" t="n">
        <v>18</v>
      </c>
      <c r="BN789" s="28" t="n">
        <v>10</v>
      </c>
      <c r="BO789" s="28" t="n">
        <v>15</v>
      </c>
      <c r="BP789" s="28" t="s">
        <v>100</v>
      </c>
      <c r="BQ789" s="28" t="s">
        <v>117</v>
      </c>
      <c r="BR789" s="28" t="s">
        <v>340</v>
      </c>
      <c r="BS789" s="28" t="s">
        <v>280</v>
      </c>
      <c r="BT789" s="28" t="str">
        <f aca="false">CONCATENATE(BH789,"_",BQ789)</f>
        <v>3-9_7-7</v>
      </c>
      <c r="BU789" s="35" t="n">
        <v>278905393.169691</v>
      </c>
      <c r="BV789" s="27" t="s">
        <v>104</v>
      </c>
      <c r="BW789" s="35" t="n">
        <v>418358089.754537</v>
      </c>
      <c r="BX789" s="28"/>
    </row>
    <row r="790" customFormat="false" ht="13.8" hidden="false" customHeight="false" outlineLevel="0" collapsed="false">
      <c r="A790" s="27" t="s">
        <v>2396</v>
      </c>
      <c r="B790" s="28"/>
      <c r="C790" s="27"/>
      <c r="D790" s="28" t="s">
        <v>2436</v>
      </c>
      <c r="E790" s="28" t="str">
        <f aca="false">CONCATENATE("BE",RIGHT(D790,1),REPT("0",3-FIND("-",D790)),LEFT(D790,FIND("-",D790)-1))</f>
        <v>BE218</v>
      </c>
      <c r="F790" s="28" t="s">
        <v>2399</v>
      </c>
      <c r="G790" s="28"/>
      <c r="H790" s="28"/>
      <c r="I790" s="28" t="s">
        <v>78</v>
      </c>
      <c r="J790" s="27" t="s">
        <v>78</v>
      </c>
      <c r="K790" s="28"/>
      <c r="L790" s="28"/>
      <c r="M790" s="28"/>
      <c r="N790" s="28"/>
      <c r="O790" s="28"/>
      <c r="P790" s="28"/>
      <c r="Q790" s="28"/>
      <c r="R790" s="31"/>
      <c r="S790" s="31"/>
      <c r="T790" s="31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34" t="n">
        <v>43418</v>
      </c>
      <c r="AS790" s="28" t="n">
        <v>18</v>
      </c>
      <c r="AT790" s="28" t="s">
        <v>2400</v>
      </c>
      <c r="AU790" s="28" t="s">
        <v>253</v>
      </c>
      <c r="AV790" s="28"/>
      <c r="AW790" s="28" t="s">
        <v>95</v>
      </c>
      <c r="AX790" s="28" t="s">
        <v>96</v>
      </c>
      <c r="AY790" s="28" t="n">
        <f aca="false">45-2.5-20</f>
        <v>22.5</v>
      </c>
      <c r="AZ790" s="28" t="n">
        <v>45</v>
      </c>
      <c r="BA790" s="28" t="n">
        <v>0.104</v>
      </c>
      <c r="BB790" s="33" t="e">
        <f aca="false">BA790*45/AT790</f>
        <v>#VALUE!</v>
      </c>
      <c r="BC790" s="28" t="n">
        <v>128</v>
      </c>
      <c r="BD790" s="34" t="n">
        <v>43426</v>
      </c>
      <c r="BE790" s="28" t="n">
        <v>9</v>
      </c>
      <c r="BF790" s="28" t="n">
        <v>20</v>
      </c>
      <c r="BG790" s="35" t="n">
        <v>21158.3760740525</v>
      </c>
      <c r="BH790" s="28" t="s">
        <v>2437</v>
      </c>
      <c r="BI790" s="28" t="s">
        <v>98</v>
      </c>
      <c r="BJ790" s="28" t="s">
        <v>149</v>
      </c>
      <c r="BK790" s="34" t="n">
        <v>43443</v>
      </c>
      <c r="BL790" s="28" t="n">
        <v>4</v>
      </c>
      <c r="BM790" s="28" t="n">
        <v>18</v>
      </c>
      <c r="BN790" s="28" t="n">
        <v>10</v>
      </c>
      <c r="BO790" s="28" t="n">
        <v>15</v>
      </c>
      <c r="BP790" s="28" t="s">
        <v>100</v>
      </c>
      <c r="BQ790" s="28" t="s">
        <v>117</v>
      </c>
      <c r="BR790" s="28" t="s">
        <v>340</v>
      </c>
      <c r="BS790" s="28" t="s">
        <v>280</v>
      </c>
      <c r="BT790" s="28" t="str">
        <f aca="false">CONCATENATE(BH790,"_",BQ790)</f>
        <v>12-2_7-7</v>
      </c>
      <c r="BU790" s="35" t="n">
        <v>442512497.103844</v>
      </c>
      <c r="BV790" s="27" t="s">
        <v>104</v>
      </c>
      <c r="BW790" s="35" t="n">
        <v>663768745.655766</v>
      </c>
      <c r="BX790" s="28"/>
    </row>
    <row r="791" customFormat="false" ht="13.8" hidden="false" customHeight="false" outlineLevel="0" collapsed="false">
      <c r="A791" s="27" t="s">
        <v>2396</v>
      </c>
      <c r="B791" s="28"/>
      <c r="C791" s="27"/>
      <c r="D791" s="28" t="s">
        <v>2438</v>
      </c>
      <c r="E791" s="28" t="str">
        <f aca="false">CONCATENATE("BE",RIGHT(D791,1),REPT("0",3-FIND("-",D791)),LEFT(D791,FIND("-",D791)-1))</f>
        <v>BE119</v>
      </c>
      <c r="F791" s="28" t="s">
        <v>2399</v>
      </c>
      <c r="G791" s="28"/>
      <c r="H791" s="28"/>
      <c r="I791" s="28" t="s">
        <v>78</v>
      </c>
      <c r="J791" s="27" t="s">
        <v>78</v>
      </c>
      <c r="K791" s="28"/>
      <c r="L791" s="28"/>
      <c r="M791" s="28"/>
      <c r="N791" s="28"/>
      <c r="O791" s="28"/>
      <c r="P791" s="28"/>
      <c r="Q791" s="28"/>
      <c r="R791" s="31"/>
      <c r="S791" s="31"/>
      <c r="T791" s="31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34" t="n">
        <v>43419</v>
      </c>
      <c r="AS791" s="28" t="n">
        <v>19</v>
      </c>
      <c r="AT791" s="28" t="s">
        <v>2400</v>
      </c>
      <c r="AU791" s="28" t="s">
        <v>253</v>
      </c>
      <c r="AV791" s="28"/>
      <c r="AW791" s="28" t="s">
        <v>95</v>
      </c>
      <c r="AX791" s="28" t="s">
        <v>96</v>
      </c>
      <c r="AY791" s="28" t="n">
        <f aca="false">45-2.5-20</f>
        <v>22.5</v>
      </c>
      <c r="AZ791" s="28" t="n">
        <v>45</v>
      </c>
      <c r="BA791" s="28" t="s">
        <v>303</v>
      </c>
      <c r="BB791" s="33" t="e">
        <f aca="false">BA791*45/AT791</f>
        <v>#VALUE!</v>
      </c>
      <c r="BC791" s="28" t="n">
        <v>140</v>
      </c>
      <c r="BD791" s="34" t="n">
        <v>43426</v>
      </c>
      <c r="BE791" s="28" t="n">
        <v>9</v>
      </c>
      <c r="BF791" s="28" t="n">
        <v>20</v>
      </c>
      <c r="BG791" s="35" t="n">
        <v>26565.6951756328</v>
      </c>
      <c r="BH791" s="28" t="s">
        <v>2439</v>
      </c>
      <c r="BI791" s="28" t="s">
        <v>161</v>
      </c>
      <c r="BJ791" s="28" t="s">
        <v>175</v>
      </c>
      <c r="BK791" s="34" t="n">
        <v>43443</v>
      </c>
      <c r="BL791" s="28" t="n">
        <v>4</v>
      </c>
      <c r="BM791" s="28" t="n">
        <v>18</v>
      </c>
      <c r="BN791" s="28" t="n">
        <v>10</v>
      </c>
      <c r="BO791" s="28" t="n">
        <v>15</v>
      </c>
      <c r="BP791" s="28" t="s">
        <v>100</v>
      </c>
      <c r="BQ791" s="28" t="s">
        <v>117</v>
      </c>
      <c r="BR791" s="28" t="s">
        <v>340</v>
      </c>
      <c r="BS791" s="28" t="s">
        <v>280</v>
      </c>
      <c r="BT791" s="28" t="str">
        <f aca="false">CONCATENATE(BH791,"_",BQ791)</f>
        <v>9-14_7-7</v>
      </c>
      <c r="BU791" s="35" t="n">
        <v>143635661.208556</v>
      </c>
      <c r="BV791" s="27" t="s">
        <v>104</v>
      </c>
      <c r="BW791" s="35" t="n">
        <v>215453491.812833</v>
      </c>
      <c r="BX791" s="28"/>
    </row>
    <row r="792" customFormat="false" ht="13.8" hidden="false" customHeight="false" outlineLevel="0" collapsed="false">
      <c r="A792" s="27" t="s">
        <v>2396</v>
      </c>
      <c r="B792" s="28"/>
      <c r="C792" s="27"/>
      <c r="D792" s="28" t="s">
        <v>2440</v>
      </c>
      <c r="E792" s="28" t="str">
        <f aca="false">CONCATENATE("BE",RIGHT(D792,1),REPT("0",3-FIND("-",D792)),LEFT(D792,FIND("-",D792)-1))</f>
        <v>BE112</v>
      </c>
      <c r="F792" s="28" t="s">
        <v>2399</v>
      </c>
      <c r="G792" s="28"/>
      <c r="H792" s="28"/>
      <c r="I792" s="28" t="s">
        <v>78</v>
      </c>
      <c r="J792" s="27" t="s">
        <v>78</v>
      </c>
      <c r="K792" s="28"/>
      <c r="L792" s="28"/>
      <c r="M792" s="28"/>
      <c r="N792" s="28"/>
      <c r="O792" s="28"/>
      <c r="P792" s="28"/>
      <c r="Q792" s="28"/>
      <c r="R792" s="31"/>
      <c r="S792" s="31"/>
      <c r="T792" s="31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34" t="n">
        <v>43384</v>
      </c>
      <c r="AS792" s="28" t="n">
        <v>12</v>
      </c>
      <c r="AT792" s="28" t="s">
        <v>2400</v>
      </c>
      <c r="AU792" s="28" t="s">
        <v>253</v>
      </c>
      <c r="AV792" s="28"/>
      <c r="AW792" s="28" t="s">
        <v>95</v>
      </c>
      <c r="AX792" s="28" t="s">
        <v>96</v>
      </c>
      <c r="AY792" s="28" t="n">
        <f aca="false">45-2.5-20</f>
        <v>22.5</v>
      </c>
      <c r="AZ792" s="28" t="n">
        <v>45</v>
      </c>
      <c r="BA792" s="28" t="n">
        <v>0.077</v>
      </c>
      <c r="BB792" s="28" t="e">
        <f aca="false">BA792*45/AT792</f>
        <v>#VALUE!</v>
      </c>
      <c r="BC792" s="28" t="n">
        <v>151</v>
      </c>
      <c r="BD792" s="34" t="n">
        <v>43430</v>
      </c>
      <c r="BE792" s="28" t="n">
        <v>10</v>
      </c>
      <c r="BF792" s="28" t="n">
        <v>20</v>
      </c>
      <c r="BG792" s="35" t="n">
        <v>31743.9967731763</v>
      </c>
      <c r="BH792" s="28" t="s">
        <v>2441</v>
      </c>
      <c r="BI792" s="28" t="s">
        <v>175</v>
      </c>
      <c r="BJ792" s="28" t="s">
        <v>149</v>
      </c>
      <c r="BK792" s="34" t="n">
        <v>43443</v>
      </c>
      <c r="BL792" s="28" t="n">
        <v>4</v>
      </c>
      <c r="BM792" s="28" t="n">
        <v>18</v>
      </c>
      <c r="BN792" s="28" t="n">
        <v>10</v>
      </c>
      <c r="BO792" s="28" t="n">
        <v>15</v>
      </c>
      <c r="BP792" s="28" t="s">
        <v>100</v>
      </c>
      <c r="BQ792" s="28" t="s">
        <v>101</v>
      </c>
      <c r="BR792" s="28" t="s">
        <v>102</v>
      </c>
      <c r="BS792" s="28" t="s">
        <v>103</v>
      </c>
      <c r="BT792" s="28" t="str">
        <f aca="false">CONCATENATE(BH792,"_",BQ792)</f>
        <v>14-2_8-8</v>
      </c>
      <c r="BU792" s="35" t="n">
        <v>363086761.129279</v>
      </c>
      <c r="BV792" s="27" t="s">
        <v>104</v>
      </c>
      <c r="BW792" s="35" t="n">
        <v>544630141.693918</v>
      </c>
      <c r="BX792" s="28"/>
    </row>
    <row r="793" customFormat="false" ht="13.8" hidden="false" customHeight="false" outlineLevel="0" collapsed="false">
      <c r="A793" s="27" t="s">
        <v>2396</v>
      </c>
      <c r="B793" s="28"/>
      <c r="C793" s="27"/>
      <c r="D793" s="28" t="s">
        <v>2442</v>
      </c>
      <c r="E793" s="28" t="str">
        <f aca="false">CONCATENATE("BE",RIGHT(D793,1),REPT("0",3-FIND("-",D793)),LEFT(D793,FIND("-",D793)-1))</f>
        <v>BE212</v>
      </c>
      <c r="F793" s="28" t="s">
        <v>2399</v>
      </c>
      <c r="G793" s="28"/>
      <c r="H793" s="28"/>
      <c r="I793" s="28" t="s">
        <v>78</v>
      </c>
      <c r="J793" s="27" t="s">
        <v>78</v>
      </c>
      <c r="K793" s="28"/>
      <c r="L793" s="28"/>
      <c r="M793" s="28"/>
      <c r="N793" s="28"/>
      <c r="O793" s="28"/>
      <c r="P793" s="28"/>
      <c r="Q793" s="28"/>
      <c r="R793" s="31"/>
      <c r="S793" s="31"/>
      <c r="T793" s="31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34" t="n">
        <v>43384</v>
      </c>
      <c r="AS793" s="28" t="n">
        <v>12</v>
      </c>
      <c r="AT793" s="28" t="s">
        <v>2400</v>
      </c>
      <c r="AU793" s="28" t="s">
        <v>253</v>
      </c>
      <c r="AV793" s="28"/>
      <c r="AW793" s="28" t="s">
        <v>95</v>
      </c>
      <c r="AX793" s="28" t="s">
        <v>96</v>
      </c>
      <c r="AY793" s="28" t="n">
        <f aca="false">45-2.5-20</f>
        <v>22.5</v>
      </c>
      <c r="AZ793" s="28" t="n">
        <v>45</v>
      </c>
      <c r="BA793" s="28" t="s">
        <v>303</v>
      </c>
      <c r="BB793" s="28" t="e">
        <f aca="false">BA793*45/AT793</f>
        <v>#VALUE!</v>
      </c>
      <c r="BC793" s="28" t="n">
        <v>164</v>
      </c>
      <c r="BD793" s="34" t="n">
        <v>43430</v>
      </c>
      <c r="BE793" s="28" t="n">
        <v>10</v>
      </c>
      <c r="BF793" s="28" t="n">
        <v>20</v>
      </c>
      <c r="BG793" s="35" t="n">
        <v>16380.1831850232</v>
      </c>
      <c r="BH793" s="28" t="s">
        <v>2443</v>
      </c>
      <c r="BI793" s="28" t="s">
        <v>175</v>
      </c>
      <c r="BJ793" s="28" t="s">
        <v>169</v>
      </c>
      <c r="BK793" s="34" t="n">
        <v>43443</v>
      </c>
      <c r="BL793" s="28" t="n">
        <v>4</v>
      </c>
      <c r="BM793" s="28" t="n">
        <v>18</v>
      </c>
      <c r="BN793" s="28" t="n">
        <v>10</v>
      </c>
      <c r="BO793" s="28" t="n">
        <v>15</v>
      </c>
      <c r="BP793" s="28" t="s">
        <v>100</v>
      </c>
      <c r="BQ793" s="28" t="s">
        <v>101</v>
      </c>
      <c r="BR793" s="28" t="s">
        <v>102</v>
      </c>
      <c r="BS793" s="28" t="s">
        <v>103</v>
      </c>
      <c r="BT793" s="28" t="str">
        <f aca="false">CONCATENATE(BH793,"_",BQ793)</f>
        <v>14-1_8-8</v>
      </c>
      <c r="BU793" s="35" t="n">
        <v>2593908780.6938</v>
      </c>
      <c r="BV793" s="27" t="s">
        <v>104</v>
      </c>
      <c r="BW793" s="35" t="n">
        <v>3890863171.0407</v>
      </c>
      <c r="BX793" s="28"/>
    </row>
    <row r="794" customFormat="false" ht="13.8" hidden="false" customHeight="false" outlineLevel="0" collapsed="false">
      <c r="A794" s="27" t="s">
        <v>2396</v>
      </c>
      <c r="B794" s="28"/>
      <c r="C794" s="27"/>
      <c r="D794" s="28" t="s">
        <v>2444</v>
      </c>
      <c r="E794" s="28" t="str">
        <f aca="false">CONCATENATE("BE",RIGHT(D794,1),REPT("0",3-FIND("-",D794)),LEFT(D794,FIND("-",D794)-1))</f>
        <v>BE116</v>
      </c>
      <c r="F794" s="28" t="s">
        <v>2399</v>
      </c>
      <c r="G794" s="28"/>
      <c r="H794" s="28"/>
      <c r="I794" s="28" t="s">
        <v>78</v>
      </c>
      <c r="J794" s="27" t="s">
        <v>78</v>
      </c>
      <c r="K794" s="28"/>
      <c r="L794" s="28"/>
      <c r="M794" s="28"/>
      <c r="N794" s="28"/>
      <c r="O794" s="28"/>
      <c r="P794" s="28"/>
      <c r="Q794" s="28"/>
      <c r="R794" s="31"/>
      <c r="S794" s="31"/>
      <c r="T794" s="31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34" t="n">
        <v>43403</v>
      </c>
      <c r="AS794" s="28" t="n">
        <v>16</v>
      </c>
      <c r="AT794" s="28" t="s">
        <v>2400</v>
      </c>
      <c r="AU794" s="28" t="s">
        <v>253</v>
      </c>
      <c r="AV794" s="28"/>
      <c r="AW794" s="28" t="s">
        <v>95</v>
      </c>
      <c r="AX794" s="28" t="s">
        <v>96</v>
      </c>
      <c r="AY794" s="28" t="n">
        <f aca="false">45-2.5-20</f>
        <v>22.5</v>
      </c>
      <c r="AZ794" s="28" t="n">
        <v>45</v>
      </c>
      <c r="BA794" s="28" t="n">
        <v>0.067</v>
      </c>
      <c r="BB794" s="33" t="e">
        <f aca="false">BA794*45/AT794</f>
        <v>#VALUE!</v>
      </c>
      <c r="BC794" s="28" t="n">
        <v>165</v>
      </c>
      <c r="BD794" s="34" t="n">
        <v>43430</v>
      </c>
      <c r="BE794" s="28" t="n">
        <v>10</v>
      </c>
      <c r="BF794" s="28" t="n">
        <v>20</v>
      </c>
      <c r="BG794" s="35" t="n">
        <v>7907.97422704551</v>
      </c>
      <c r="BH794" s="28" t="s">
        <v>2445</v>
      </c>
      <c r="BI794" s="28" t="s">
        <v>99</v>
      </c>
      <c r="BJ794" s="28" t="s">
        <v>149</v>
      </c>
      <c r="BK794" s="34" t="n">
        <v>43443</v>
      </c>
      <c r="BL794" s="28" t="n">
        <v>4</v>
      </c>
      <c r="BM794" s="28" t="n">
        <v>18</v>
      </c>
      <c r="BN794" s="28" t="n">
        <v>10</v>
      </c>
      <c r="BO794" s="28" t="n">
        <v>15</v>
      </c>
      <c r="BP794" s="28" t="s">
        <v>100</v>
      </c>
      <c r="BQ794" s="28" t="s">
        <v>101</v>
      </c>
      <c r="BR794" s="28" t="s">
        <v>102</v>
      </c>
      <c r="BS794" s="28" t="s">
        <v>103</v>
      </c>
      <c r="BT794" s="28" t="str">
        <f aca="false">CONCATENATE(BH794,"_",BQ794)</f>
        <v>15-2_8-8</v>
      </c>
      <c r="BU794" s="35" t="n">
        <v>689578483.755097</v>
      </c>
      <c r="BV794" s="27" t="s">
        <v>104</v>
      </c>
      <c r="BW794" s="35" t="n">
        <v>1034367725.63265</v>
      </c>
      <c r="BX794" s="28"/>
    </row>
    <row r="795" customFormat="false" ht="13.8" hidden="false" customHeight="false" outlineLevel="0" collapsed="false">
      <c r="A795" s="27" t="s">
        <v>2396</v>
      </c>
      <c r="B795" s="28"/>
      <c r="C795" s="27"/>
      <c r="D795" s="28" t="s">
        <v>2446</v>
      </c>
      <c r="E795" s="28" t="str">
        <f aca="false">CONCATENATE("BE",RIGHT(D795,1),REPT("0",3-FIND("-",D795)),LEFT(D795,FIND("-",D795)-1))</f>
        <v>BE216</v>
      </c>
      <c r="F795" s="28" t="s">
        <v>2399</v>
      </c>
      <c r="G795" s="28"/>
      <c r="H795" s="28"/>
      <c r="I795" s="28" t="s">
        <v>78</v>
      </c>
      <c r="J795" s="27" t="s">
        <v>78</v>
      </c>
      <c r="K795" s="28"/>
      <c r="L795" s="28"/>
      <c r="M795" s="28"/>
      <c r="N795" s="28"/>
      <c r="O795" s="28"/>
      <c r="P795" s="28"/>
      <c r="Q795" s="28"/>
      <c r="R795" s="31"/>
      <c r="S795" s="31"/>
      <c r="T795" s="31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34" t="n">
        <v>43403</v>
      </c>
      <c r="AS795" s="28" t="n">
        <v>16</v>
      </c>
      <c r="AT795" s="28" t="s">
        <v>2400</v>
      </c>
      <c r="AU795" s="28" t="s">
        <v>253</v>
      </c>
      <c r="AV795" s="28"/>
      <c r="AW795" s="28" t="s">
        <v>95</v>
      </c>
      <c r="AX795" s="28" t="s">
        <v>96</v>
      </c>
      <c r="AY795" s="28" t="n">
        <f aca="false">45-2.5-20</f>
        <v>22.5</v>
      </c>
      <c r="AZ795" s="28" t="n">
        <v>45</v>
      </c>
      <c r="BA795" s="28" t="s">
        <v>2184</v>
      </c>
      <c r="BB795" s="33" t="e">
        <f aca="false">BA795*45/AT795</f>
        <v>#VALUE!</v>
      </c>
      <c r="BC795" s="28" t="n">
        <v>174</v>
      </c>
      <c r="BD795" s="34" t="n">
        <v>43430</v>
      </c>
      <c r="BE795" s="28" t="n">
        <v>10</v>
      </c>
      <c r="BF795" s="28" t="n">
        <v>20</v>
      </c>
      <c r="BG795" s="35" t="n">
        <v>52376.7548247323</v>
      </c>
      <c r="BH795" s="28" t="s">
        <v>2447</v>
      </c>
      <c r="BI795" s="28" t="s">
        <v>161</v>
      </c>
      <c r="BJ795" s="28" t="s">
        <v>98</v>
      </c>
      <c r="BK795" s="34" t="n">
        <v>43443</v>
      </c>
      <c r="BL795" s="28" t="n">
        <v>4</v>
      </c>
      <c r="BM795" s="28" t="n">
        <v>18</v>
      </c>
      <c r="BN795" s="28" t="n">
        <v>10</v>
      </c>
      <c r="BO795" s="28" t="n">
        <v>15</v>
      </c>
      <c r="BP795" s="28" t="s">
        <v>100</v>
      </c>
      <c r="BQ795" s="28" t="s">
        <v>101</v>
      </c>
      <c r="BR795" s="28" t="s">
        <v>102</v>
      </c>
      <c r="BS795" s="28" t="s">
        <v>103</v>
      </c>
      <c r="BT795" s="28" t="str">
        <f aca="false">CONCATENATE(BH795,"_",BQ795)</f>
        <v>9-12_8-8</v>
      </c>
      <c r="BU795" s="35" t="n">
        <v>3500492351.28488</v>
      </c>
      <c r="BV795" s="27" t="s">
        <v>104</v>
      </c>
      <c r="BW795" s="35" t="n">
        <v>5250738526.92731</v>
      </c>
      <c r="BX795" s="28"/>
    </row>
    <row r="796" customFormat="false" ht="13.8" hidden="false" customHeight="false" outlineLevel="0" collapsed="false">
      <c r="A796" s="27" t="s">
        <v>2396</v>
      </c>
      <c r="B796" s="28"/>
      <c r="C796" s="27"/>
      <c r="D796" s="28" t="s">
        <v>2448</v>
      </c>
      <c r="E796" s="28" t="str">
        <f aca="false">CONCATENATE("BE",RIGHT(D796,1),REPT("0",3-FIND("-",D796)),LEFT(D796,FIND("-",D796)-1))</f>
        <v>BE117</v>
      </c>
      <c r="F796" s="28" t="s">
        <v>2399</v>
      </c>
      <c r="G796" s="28"/>
      <c r="H796" s="28"/>
      <c r="I796" s="28" t="s">
        <v>78</v>
      </c>
      <c r="J796" s="27" t="s">
        <v>78</v>
      </c>
      <c r="K796" s="28"/>
      <c r="L796" s="28"/>
      <c r="M796" s="28"/>
      <c r="N796" s="28"/>
      <c r="O796" s="28"/>
      <c r="P796" s="28"/>
      <c r="Q796" s="28"/>
      <c r="R796" s="31"/>
      <c r="S796" s="31"/>
      <c r="T796" s="31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34" t="n">
        <v>43417</v>
      </c>
      <c r="AS796" s="28" t="n">
        <v>17</v>
      </c>
      <c r="AT796" s="28" t="s">
        <v>2400</v>
      </c>
      <c r="AU796" s="28" t="s">
        <v>253</v>
      </c>
      <c r="AV796" s="28"/>
      <c r="AW796" s="28" t="s">
        <v>95</v>
      </c>
      <c r="AX796" s="28" t="s">
        <v>96</v>
      </c>
      <c r="AY796" s="28" t="n">
        <f aca="false">45-2.5-20</f>
        <v>22.5</v>
      </c>
      <c r="AZ796" s="28" t="n">
        <v>45</v>
      </c>
      <c r="BA796" s="28" t="s">
        <v>303</v>
      </c>
      <c r="BB796" s="33" t="e">
        <f aca="false">BA796*45/AT796</f>
        <v>#VALUE!</v>
      </c>
      <c r="BC796" s="28" t="n">
        <v>175</v>
      </c>
      <c r="BD796" s="34" t="n">
        <v>43430</v>
      </c>
      <c r="BE796" s="28" t="n">
        <v>10</v>
      </c>
      <c r="BF796" s="28" t="n">
        <v>20</v>
      </c>
      <c r="BG796" s="35" t="n">
        <v>5499.53990254689</v>
      </c>
      <c r="BH796" s="28" t="s">
        <v>2449</v>
      </c>
      <c r="BI796" s="28" t="s">
        <v>142</v>
      </c>
      <c r="BJ796" s="28" t="s">
        <v>134</v>
      </c>
      <c r="BK796" s="34" t="n">
        <v>43443</v>
      </c>
      <c r="BL796" s="28" t="n">
        <v>4</v>
      </c>
      <c r="BM796" s="28" t="n">
        <v>18</v>
      </c>
      <c r="BN796" s="28" t="n">
        <v>10</v>
      </c>
      <c r="BO796" s="28" t="n">
        <v>15</v>
      </c>
      <c r="BP796" s="28" t="s">
        <v>100</v>
      </c>
      <c r="BQ796" s="28" t="s">
        <v>101</v>
      </c>
      <c r="BR796" s="28" t="s">
        <v>102</v>
      </c>
      <c r="BS796" s="28" t="s">
        <v>103</v>
      </c>
      <c r="BT796" s="28" t="str">
        <f aca="false">CONCATENATE(BH796,"_",BQ796)</f>
        <v>10-13_8-8</v>
      </c>
      <c r="BU796" s="35" t="n">
        <v>3180338262.52698</v>
      </c>
      <c r="BV796" s="27" t="s">
        <v>104</v>
      </c>
      <c r="BW796" s="35" t="n">
        <v>4770507393.79047</v>
      </c>
      <c r="BX796" s="28"/>
    </row>
    <row r="797" customFormat="false" ht="13.8" hidden="false" customHeight="false" outlineLevel="0" collapsed="false">
      <c r="A797" s="27" t="s">
        <v>2396</v>
      </c>
      <c r="B797" s="28"/>
      <c r="C797" s="27"/>
      <c r="D797" s="28" t="s">
        <v>2450</v>
      </c>
      <c r="E797" s="28" t="str">
        <f aca="false">CONCATENATE("BE",RIGHT(D797,1),REPT("0",3-FIND("-",D797)),LEFT(D797,FIND("-",D797)-1))</f>
        <v>BE217</v>
      </c>
      <c r="F797" s="28" t="s">
        <v>2399</v>
      </c>
      <c r="G797" s="28"/>
      <c r="H797" s="28"/>
      <c r="I797" s="28" t="s">
        <v>78</v>
      </c>
      <c r="J797" s="27" t="s">
        <v>78</v>
      </c>
      <c r="K797" s="28"/>
      <c r="L797" s="28"/>
      <c r="M797" s="28"/>
      <c r="N797" s="28"/>
      <c r="O797" s="28"/>
      <c r="P797" s="28"/>
      <c r="Q797" s="28"/>
      <c r="R797" s="31"/>
      <c r="S797" s="31"/>
      <c r="T797" s="31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34" t="n">
        <v>43417</v>
      </c>
      <c r="AS797" s="28" t="n">
        <v>17</v>
      </c>
      <c r="AT797" s="28" t="s">
        <v>2400</v>
      </c>
      <c r="AU797" s="28" t="s">
        <v>253</v>
      </c>
      <c r="AV797" s="28"/>
      <c r="AW797" s="28" t="s">
        <v>95</v>
      </c>
      <c r="AX797" s="28" t="s">
        <v>96</v>
      </c>
      <c r="AY797" s="28" t="n">
        <f aca="false">45-2.5-20</f>
        <v>22.5</v>
      </c>
      <c r="AZ797" s="28" t="n">
        <v>45</v>
      </c>
      <c r="BA797" s="28" t="n">
        <v>0.106</v>
      </c>
      <c r="BB797" s="33" t="e">
        <f aca="false">BA797*45/AT797</f>
        <v>#VALUE!</v>
      </c>
      <c r="BC797" s="28" t="n">
        <v>188</v>
      </c>
      <c r="BD797" s="34" t="n">
        <v>43430</v>
      </c>
      <c r="BE797" s="28" t="n">
        <v>10</v>
      </c>
      <c r="BF797" s="28" t="n">
        <v>20</v>
      </c>
      <c r="BG797" s="35" t="n">
        <v>61859.6038103572</v>
      </c>
      <c r="BH797" s="28" t="s">
        <v>2451</v>
      </c>
      <c r="BI797" s="28" t="s">
        <v>118</v>
      </c>
      <c r="BJ797" s="28" t="s">
        <v>161</v>
      </c>
      <c r="BK797" s="34" t="n">
        <v>43443</v>
      </c>
      <c r="BL797" s="28" t="n">
        <v>4</v>
      </c>
      <c r="BM797" s="28" t="n">
        <v>18</v>
      </c>
      <c r="BN797" s="28" t="n">
        <v>10</v>
      </c>
      <c r="BO797" s="28" t="n">
        <v>15</v>
      </c>
      <c r="BP797" s="28" t="s">
        <v>100</v>
      </c>
      <c r="BQ797" s="28" t="s">
        <v>101</v>
      </c>
      <c r="BR797" s="28" t="s">
        <v>102</v>
      </c>
      <c r="BS797" s="28" t="s">
        <v>103</v>
      </c>
      <c r="BT797" s="28" t="str">
        <f aca="false">CONCATENATE(BH797,"_",BQ797)</f>
        <v>7-9_8-8</v>
      </c>
      <c r="BU797" s="35" t="n">
        <v>1922118972.80412</v>
      </c>
      <c r="BV797" s="27" t="s">
        <v>104</v>
      </c>
      <c r="BW797" s="35" t="n">
        <v>2883178459.20619</v>
      </c>
      <c r="BX797" s="28"/>
    </row>
    <row r="798" customFormat="false" ht="13.8" hidden="false" customHeight="false" outlineLevel="0" collapsed="false">
      <c r="A798" s="27" t="s">
        <v>2396</v>
      </c>
      <c r="B798" s="28"/>
      <c r="C798" s="27"/>
      <c r="D798" s="28" t="s">
        <v>2452</v>
      </c>
      <c r="E798" s="28" t="str">
        <f aca="false">CONCATENATE("BE",RIGHT(D798,1),REPT("0",3-FIND("-",D798)),LEFT(D798,FIND("-",D798)-1))</f>
        <v>BE118</v>
      </c>
      <c r="F798" s="28" t="s">
        <v>2399</v>
      </c>
      <c r="G798" s="28"/>
      <c r="H798" s="28"/>
      <c r="I798" s="28" t="s">
        <v>78</v>
      </c>
      <c r="J798" s="27" t="s">
        <v>78</v>
      </c>
      <c r="K798" s="28"/>
      <c r="L798" s="28"/>
      <c r="M798" s="28"/>
      <c r="N798" s="28"/>
      <c r="O798" s="28"/>
      <c r="P798" s="28"/>
      <c r="Q798" s="28"/>
      <c r="R798" s="31"/>
      <c r="S798" s="31"/>
      <c r="T798" s="31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34" t="n">
        <v>43418</v>
      </c>
      <c r="AS798" s="28" t="n">
        <v>18</v>
      </c>
      <c r="AT798" s="28" t="s">
        <v>2400</v>
      </c>
      <c r="AU798" s="28" t="s">
        <v>253</v>
      </c>
      <c r="AV798" s="28"/>
      <c r="AW798" s="28" t="s">
        <v>95</v>
      </c>
      <c r="AX798" s="28" t="s">
        <v>96</v>
      </c>
      <c r="AY798" s="28" t="n">
        <f aca="false">45-2.5-20</f>
        <v>22.5</v>
      </c>
      <c r="AZ798" s="28" t="n">
        <v>45</v>
      </c>
      <c r="BA798" s="28" t="s">
        <v>303</v>
      </c>
      <c r="BB798" s="33" t="e">
        <f aca="false">BA798*45/AT798</f>
        <v>#VALUE!</v>
      </c>
      <c r="BC798" s="28" t="n">
        <v>205</v>
      </c>
      <c r="BD798" s="34" t="n">
        <v>43432</v>
      </c>
      <c r="BE798" s="28" t="n">
        <v>11</v>
      </c>
      <c r="BF798" s="28" t="n">
        <v>20</v>
      </c>
      <c r="BG798" s="35" t="n">
        <v>24806.6351337009</v>
      </c>
      <c r="BH798" s="28" t="s">
        <v>2453</v>
      </c>
      <c r="BI798" s="28" t="s">
        <v>142</v>
      </c>
      <c r="BJ798" s="28" t="s">
        <v>98</v>
      </c>
      <c r="BK798" s="34" t="n">
        <v>43443</v>
      </c>
      <c r="BL798" s="28" t="n">
        <v>4</v>
      </c>
      <c r="BM798" s="28" t="n">
        <v>18</v>
      </c>
      <c r="BN798" s="28" t="n">
        <v>10</v>
      </c>
      <c r="BO798" s="28" t="n">
        <v>15</v>
      </c>
      <c r="BP798" s="28" t="s">
        <v>100</v>
      </c>
      <c r="BQ798" s="28" t="s">
        <v>135</v>
      </c>
      <c r="BR798" s="28" t="s">
        <v>136</v>
      </c>
      <c r="BS798" s="28" t="s">
        <v>123</v>
      </c>
      <c r="BT798" s="28" t="str">
        <f aca="false">CONCATENATE(BH798,"_",BQ798)</f>
        <v>10-12_9-9</v>
      </c>
      <c r="BU798" s="35" t="n">
        <v>604375639.991477</v>
      </c>
      <c r="BV798" s="27" t="s">
        <v>104</v>
      </c>
      <c r="BW798" s="35" t="n">
        <v>906563459.987215</v>
      </c>
      <c r="BX798" s="28"/>
    </row>
    <row r="799" customFormat="false" ht="13.8" hidden="false" customHeight="false" outlineLevel="0" collapsed="false">
      <c r="A799" s="27" t="s">
        <v>2396</v>
      </c>
      <c r="B799" s="28"/>
      <c r="C799" s="27"/>
      <c r="D799" s="28" t="s">
        <v>2454</v>
      </c>
      <c r="E799" s="28" t="str">
        <f aca="false">CONCATENATE("BE",RIGHT(D799,1),REPT("0",3-FIND("-",D799)),LEFT(D799,FIND("-",D799)-1))</f>
        <v>BE120</v>
      </c>
      <c r="F799" s="28" t="s">
        <v>2399</v>
      </c>
      <c r="G799" s="28"/>
      <c r="H799" s="28"/>
      <c r="I799" s="28" t="s">
        <v>78</v>
      </c>
      <c r="J799" s="27" t="s">
        <v>78</v>
      </c>
      <c r="K799" s="28"/>
      <c r="L799" s="28"/>
      <c r="M799" s="28"/>
      <c r="N799" s="28"/>
      <c r="O799" s="28"/>
      <c r="P799" s="28"/>
      <c r="Q799" s="28"/>
      <c r="R799" s="31"/>
      <c r="S799" s="31"/>
      <c r="T799" s="31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34" t="n">
        <v>43420</v>
      </c>
      <c r="AS799" s="28" t="n">
        <v>20</v>
      </c>
      <c r="AT799" s="28" t="s">
        <v>2400</v>
      </c>
      <c r="AU799" s="28" t="s">
        <v>253</v>
      </c>
      <c r="AV799" s="28"/>
      <c r="AW799" s="28" t="s">
        <v>95</v>
      </c>
      <c r="AX799" s="28" t="s">
        <v>96</v>
      </c>
      <c r="AY799" s="28" t="n">
        <f aca="false">45-2.5-20</f>
        <v>22.5</v>
      </c>
      <c r="AZ799" s="28" t="n">
        <v>45</v>
      </c>
      <c r="BA799" s="28" t="s">
        <v>303</v>
      </c>
      <c r="BB799" s="33" t="e">
        <f aca="false">BA799*45/AT799</f>
        <v>#VALUE!</v>
      </c>
      <c r="BC799" s="28" t="n">
        <v>214</v>
      </c>
      <c r="BD799" s="34" t="n">
        <v>43432</v>
      </c>
      <c r="BE799" s="28" t="n">
        <v>11</v>
      </c>
      <c r="BF799" s="28" t="n">
        <v>20</v>
      </c>
      <c r="BG799" s="35" t="n">
        <v>8694.63756460983</v>
      </c>
      <c r="BH799" s="28" t="s">
        <v>2455</v>
      </c>
      <c r="BI799" s="28" t="s">
        <v>134</v>
      </c>
      <c r="BJ799" s="28" t="s">
        <v>161</v>
      </c>
      <c r="BK799" s="34" t="n">
        <v>43443</v>
      </c>
      <c r="BL799" s="28" t="n">
        <v>4</v>
      </c>
      <c r="BM799" s="28" t="n">
        <v>18</v>
      </c>
      <c r="BN799" s="28" t="n">
        <v>10</v>
      </c>
      <c r="BO799" s="28" t="n">
        <v>15</v>
      </c>
      <c r="BP799" s="28" t="s">
        <v>100</v>
      </c>
      <c r="BQ799" s="28" t="s">
        <v>135</v>
      </c>
      <c r="BR799" s="28" t="s">
        <v>136</v>
      </c>
      <c r="BS799" s="28" t="s">
        <v>123</v>
      </c>
      <c r="BT799" s="28" t="str">
        <f aca="false">CONCATENATE(BH799,"_",BQ799)</f>
        <v>13-9_9-9</v>
      </c>
      <c r="BU799" s="35" t="n">
        <v>71682886.9137171</v>
      </c>
      <c r="BV799" s="27" t="s">
        <v>104</v>
      </c>
      <c r="BW799" s="35" t="n">
        <v>107524330.370576</v>
      </c>
      <c r="BX799" s="28"/>
    </row>
    <row r="800" customFormat="false" ht="13.8" hidden="false" customHeight="false" outlineLevel="0" collapsed="false">
      <c r="A800" s="27" t="s">
        <v>2396</v>
      </c>
      <c r="B800" s="28"/>
      <c r="C800" s="27"/>
      <c r="D800" s="28" t="s">
        <v>2456</v>
      </c>
      <c r="E800" s="28" t="str">
        <f aca="false">CONCATENATE("BE",RIGHT(D800,1),REPT("0",3-FIND("-",D800)),LEFT(D800,FIND("-",D800)-1))</f>
        <v>BE220</v>
      </c>
      <c r="F800" s="28" t="s">
        <v>2399</v>
      </c>
      <c r="G800" s="28"/>
      <c r="H800" s="28"/>
      <c r="I800" s="28" t="s">
        <v>78</v>
      </c>
      <c r="J800" s="27" t="s">
        <v>78</v>
      </c>
      <c r="K800" s="28"/>
      <c r="L800" s="28"/>
      <c r="M800" s="28"/>
      <c r="N800" s="28"/>
      <c r="O800" s="28"/>
      <c r="P800" s="28"/>
      <c r="Q800" s="28"/>
      <c r="R800" s="31"/>
      <c r="S800" s="31"/>
      <c r="T800" s="31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34" t="n">
        <v>43420</v>
      </c>
      <c r="AS800" s="28" t="n">
        <v>20</v>
      </c>
      <c r="AT800" s="28" t="s">
        <v>2400</v>
      </c>
      <c r="AU800" s="28" t="s">
        <v>253</v>
      </c>
      <c r="AV800" s="28"/>
      <c r="AW800" s="28" t="s">
        <v>95</v>
      </c>
      <c r="AX800" s="28" t="s">
        <v>96</v>
      </c>
      <c r="AY800" s="28" t="n">
        <f aca="false">45-2.5-20</f>
        <v>22.5</v>
      </c>
      <c r="AZ800" s="28" t="n">
        <v>45</v>
      </c>
      <c r="BA800" s="28" t="s">
        <v>303</v>
      </c>
      <c r="BB800" s="33" t="e">
        <f aca="false">BA800*45/AT800</f>
        <v>#VALUE!</v>
      </c>
      <c r="BC800" s="28" t="n">
        <v>229</v>
      </c>
      <c r="BD800" s="34" t="n">
        <v>43432</v>
      </c>
      <c r="BE800" s="28" t="n">
        <v>11</v>
      </c>
      <c r="BF800" s="28" t="n">
        <v>20</v>
      </c>
      <c r="BG800" s="35" t="n">
        <v>79813.6497876525</v>
      </c>
      <c r="BH800" s="28" t="s">
        <v>2338</v>
      </c>
      <c r="BI800" s="28" t="s">
        <v>142</v>
      </c>
      <c r="BJ800" s="28" t="s">
        <v>161</v>
      </c>
      <c r="BK800" s="34" t="n">
        <v>43437</v>
      </c>
      <c r="BL800" s="28" t="n">
        <v>1</v>
      </c>
      <c r="BM800" s="28" t="n">
        <v>18</v>
      </c>
      <c r="BN800" s="28" t="n">
        <v>10</v>
      </c>
      <c r="BO800" s="28" t="n">
        <v>15</v>
      </c>
      <c r="BP800" s="28" t="s">
        <v>268</v>
      </c>
      <c r="BQ800" s="28" t="s">
        <v>271</v>
      </c>
      <c r="BR800" s="28" t="s">
        <v>391</v>
      </c>
      <c r="BS800" s="28" t="s">
        <v>392</v>
      </c>
      <c r="BT800" s="28" t="str">
        <f aca="false">CONCATENATE(BH800,"_",BQ800)</f>
        <v>10-9_4-4</v>
      </c>
      <c r="BU800" s="35" t="n">
        <v>601327797.780986</v>
      </c>
      <c r="BV800" s="27" t="s">
        <v>104</v>
      </c>
      <c r="BW800" s="35" t="n">
        <v>901991696.671479</v>
      </c>
      <c r="BX800" s="28"/>
    </row>
    <row r="801" customFormat="false" ht="13.8" hidden="false" customHeight="false" outlineLevel="0" collapsed="false">
      <c r="A801" s="27" t="s">
        <v>2396</v>
      </c>
      <c r="B801" s="28"/>
      <c r="C801" s="27"/>
      <c r="D801" s="28" t="s">
        <v>2457</v>
      </c>
      <c r="E801" s="28" t="str">
        <f aca="false">CONCATENATE("BE",RIGHT(D801,1),REPT("0",3-FIND("-",D801)),LEFT(D801,FIND("-",D801)-1))</f>
        <v>BE121</v>
      </c>
      <c r="F801" s="28" t="s">
        <v>2399</v>
      </c>
      <c r="G801" s="28"/>
      <c r="H801" s="28"/>
      <c r="I801" s="28" t="s">
        <v>78</v>
      </c>
      <c r="J801" s="27" t="s">
        <v>78</v>
      </c>
      <c r="K801" s="28"/>
      <c r="L801" s="28"/>
      <c r="M801" s="28"/>
      <c r="N801" s="28"/>
      <c r="O801" s="28"/>
      <c r="P801" s="28"/>
      <c r="Q801" s="28"/>
      <c r="R801" s="31"/>
      <c r="S801" s="31"/>
      <c r="T801" s="31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34" t="n">
        <v>43424</v>
      </c>
      <c r="AS801" s="28" t="n">
        <v>21</v>
      </c>
      <c r="AT801" s="28" t="s">
        <v>2400</v>
      </c>
      <c r="AU801" s="28" t="s">
        <v>253</v>
      </c>
      <c r="AV801" s="28"/>
      <c r="AW801" s="28" t="s">
        <v>95</v>
      </c>
      <c r="AX801" s="28" t="s">
        <v>96</v>
      </c>
      <c r="AY801" s="28" t="n">
        <f aca="false">45-2.5-20</f>
        <v>22.5</v>
      </c>
      <c r="AZ801" s="28" t="n">
        <v>45</v>
      </c>
      <c r="BA801" s="28" t="s">
        <v>303</v>
      </c>
      <c r="BB801" s="28" t="e">
        <f aca="false">BA801*45/AT801</f>
        <v>#VALUE!</v>
      </c>
      <c r="BC801" s="28" t="n">
        <v>238</v>
      </c>
      <c r="BD801" s="34" t="n">
        <v>43433</v>
      </c>
      <c r="BE801" s="28" t="n">
        <v>12</v>
      </c>
      <c r="BF801" s="28" t="n">
        <v>20</v>
      </c>
      <c r="BG801" s="35" t="n">
        <v>21472.7615217145</v>
      </c>
      <c r="BH801" s="28" t="s">
        <v>742</v>
      </c>
      <c r="BI801" s="28" t="s">
        <v>172</v>
      </c>
      <c r="BJ801" s="28" t="s">
        <v>178</v>
      </c>
      <c r="BK801" s="34" t="n">
        <v>43437</v>
      </c>
      <c r="BL801" s="28" t="n">
        <v>1</v>
      </c>
      <c r="BM801" s="28" t="n">
        <v>16</v>
      </c>
      <c r="BN801" s="28" t="n">
        <v>10</v>
      </c>
      <c r="BO801" s="28" t="n">
        <v>15</v>
      </c>
      <c r="BP801" s="28" t="s">
        <v>268</v>
      </c>
      <c r="BQ801" s="28" t="s">
        <v>259</v>
      </c>
      <c r="BR801" s="28" t="s">
        <v>269</v>
      </c>
      <c r="BS801" s="28" t="s">
        <v>260</v>
      </c>
      <c r="BT801" s="28" t="str">
        <f aca="false">CONCATENATE(BH801,"_",BQ801)</f>
        <v>5-3_3-3</v>
      </c>
      <c r="BU801" s="35" t="n">
        <v>234870673.807129</v>
      </c>
      <c r="BV801" s="27" t="s">
        <v>104</v>
      </c>
      <c r="BW801" s="35" t="n">
        <v>352306010.710694</v>
      </c>
      <c r="BX801" s="28"/>
    </row>
    <row r="802" customFormat="false" ht="13.8" hidden="false" customHeight="false" outlineLevel="0" collapsed="false">
      <c r="A802" s="27" t="s">
        <v>2396</v>
      </c>
      <c r="B802" s="28"/>
      <c r="C802" s="27"/>
      <c r="D802" s="28" t="s">
        <v>2458</v>
      </c>
      <c r="E802" s="28" t="str">
        <f aca="false">CONCATENATE("BE",RIGHT(D802,1),REPT("0",3-FIND("-",D802)),LEFT(D802,FIND("-",D802)-1))</f>
        <v>BE221</v>
      </c>
      <c r="F802" s="28" t="s">
        <v>2399</v>
      </c>
      <c r="G802" s="28"/>
      <c r="H802" s="28"/>
      <c r="I802" s="28" t="s">
        <v>78</v>
      </c>
      <c r="J802" s="27" t="s">
        <v>78</v>
      </c>
      <c r="K802" s="28"/>
      <c r="L802" s="28"/>
      <c r="M802" s="28"/>
      <c r="N802" s="28"/>
      <c r="O802" s="28"/>
      <c r="P802" s="28"/>
      <c r="Q802" s="28"/>
      <c r="R802" s="31"/>
      <c r="S802" s="31"/>
      <c r="T802" s="31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34" t="n">
        <v>43424</v>
      </c>
      <c r="AS802" s="28" t="n">
        <v>21</v>
      </c>
      <c r="AT802" s="28" t="s">
        <v>2400</v>
      </c>
      <c r="AU802" s="28" t="s">
        <v>253</v>
      </c>
      <c r="AV802" s="28"/>
      <c r="AW802" s="28" t="s">
        <v>95</v>
      </c>
      <c r="AX802" s="28" t="s">
        <v>96</v>
      </c>
      <c r="AY802" s="28" t="n">
        <f aca="false">45-2.5-20</f>
        <v>22.5</v>
      </c>
      <c r="AZ802" s="28" t="n">
        <v>45</v>
      </c>
      <c r="BA802" s="28" t="n">
        <v>0.103</v>
      </c>
      <c r="BB802" s="33" t="e">
        <f aca="false">BA802*45/AT802</f>
        <v>#VALUE!</v>
      </c>
      <c r="BC802" s="28" t="n">
        <v>253</v>
      </c>
      <c r="BD802" s="34" t="n">
        <v>43433</v>
      </c>
      <c r="BE802" s="28" t="n">
        <v>12</v>
      </c>
      <c r="BF802" s="28" t="n">
        <v>20</v>
      </c>
      <c r="BG802" s="35" t="n">
        <v>2141.66131635196</v>
      </c>
      <c r="BH802" s="28" t="s">
        <v>364</v>
      </c>
      <c r="BI802" s="28" t="s">
        <v>142</v>
      </c>
      <c r="BJ802" s="28" t="s">
        <v>142</v>
      </c>
      <c r="BK802" s="34" t="n">
        <v>43437</v>
      </c>
      <c r="BL802" s="28" t="n">
        <v>1</v>
      </c>
      <c r="BM802" s="28" t="n">
        <v>16</v>
      </c>
      <c r="BN802" s="28" t="n">
        <v>10</v>
      </c>
      <c r="BO802" s="28" t="n">
        <v>15</v>
      </c>
      <c r="BP802" s="28" t="s">
        <v>268</v>
      </c>
      <c r="BQ802" s="28" t="s">
        <v>259</v>
      </c>
      <c r="BR802" s="28" t="s">
        <v>269</v>
      </c>
      <c r="BS802" s="28" t="s">
        <v>260</v>
      </c>
      <c r="BT802" s="28" t="str">
        <f aca="false">CONCATENATE(BH802,"_",BQ802)</f>
        <v>10-10_3-3</v>
      </c>
      <c r="BU802" s="35" t="n">
        <v>743591982.253486</v>
      </c>
      <c r="BV802" s="27" t="s">
        <v>104</v>
      </c>
      <c r="BW802" s="35" t="n">
        <v>1115387973.38023</v>
      </c>
      <c r="BX802" s="28"/>
    </row>
    <row r="803" customFormat="false" ht="13.8" hidden="false" customHeight="false" outlineLevel="0" collapsed="false">
      <c r="A803" s="27" t="s">
        <v>2396</v>
      </c>
      <c r="B803" s="28"/>
      <c r="C803" s="27"/>
      <c r="D803" s="28" t="s">
        <v>2459</v>
      </c>
      <c r="E803" s="28" t="str">
        <f aca="false">CONCATENATE("BE",RIGHT(D803,1),REPT("0",3-FIND("-",D803)),LEFT(D803,FIND("-",D803)-1))</f>
        <v>BE103</v>
      </c>
      <c r="F803" s="28" t="s">
        <v>2399</v>
      </c>
      <c r="G803" s="28"/>
      <c r="H803" s="28"/>
      <c r="I803" s="28" t="s">
        <v>78</v>
      </c>
      <c r="J803" s="27" t="s">
        <v>78</v>
      </c>
      <c r="K803" s="28"/>
      <c r="L803" s="28"/>
      <c r="M803" s="28"/>
      <c r="N803" s="28"/>
      <c r="O803" s="28"/>
      <c r="P803" s="28"/>
      <c r="Q803" s="28"/>
      <c r="R803" s="31"/>
      <c r="S803" s="31"/>
      <c r="T803" s="31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34" t="n">
        <v>43151</v>
      </c>
      <c r="AS803" s="28" t="n">
        <v>3</v>
      </c>
      <c r="AT803" s="28" t="s">
        <v>2400</v>
      </c>
      <c r="AU803" s="28" t="s">
        <v>253</v>
      </c>
      <c r="AV803" s="28"/>
      <c r="AW803" s="28" t="s">
        <v>253</v>
      </c>
      <c r="AX803" s="28" t="s">
        <v>96</v>
      </c>
      <c r="AY803" s="28" t="n">
        <f aca="false">45-20</f>
        <v>25</v>
      </c>
      <c r="AZ803" s="28" t="n">
        <v>45</v>
      </c>
      <c r="BA803" s="28"/>
      <c r="BB803" s="28"/>
      <c r="BC803" s="28" t="s">
        <v>253</v>
      </c>
      <c r="BD803" s="34" t="n">
        <v>43215</v>
      </c>
      <c r="BE803" s="28" t="n">
        <v>4</v>
      </c>
      <c r="BF803" s="28" t="n">
        <v>20</v>
      </c>
      <c r="BG803" s="35" t="n">
        <v>101032.304582211</v>
      </c>
      <c r="BH803" s="28" t="s">
        <v>2460</v>
      </c>
      <c r="BI803" s="28" t="s">
        <v>149</v>
      </c>
      <c r="BJ803" s="28" t="s">
        <v>178</v>
      </c>
      <c r="BK803" s="34" t="n">
        <v>43437</v>
      </c>
      <c r="BL803" s="28" t="n">
        <v>1</v>
      </c>
      <c r="BM803" s="28" t="n">
        <v>18</v>
      </c>
      <c r="BN803" s="28" t="n">
        <v>10</v>
      </c>
      <c r="BO803" s="28" t="n">
        <v>15</v>
      </c>
      <c r="BP803" s="28" t="s">
        <v>272</v>
      </c>
      <c r="BQ803" s="28" t="s">
        <v>271</v>
      </c>
      <c r="BR803" s="28" t="s">
        <v>391</v>
      </c>
      <c r="BS803" s="28" t="s">
        <v>392</v>
      </c>
      <c r="BT803" s="28" t="str">
        <f aca="false">CONCATENATE(BH803,"_",BQ803)</f>
        <v>2-3_4-4</v>
      </c>
      <c r="BU803" s="35" t="n">
        <v>198582147.515958</v>
      </c>
      <c r="BV803" s="27" t="s">
        <v>104</v>
      </c>
      <c r="BW803" s="35" t="n">
        <v>297873221.273937</v>
      </c>
      <c r="BX803" s="28"/>
    </row>
    <row r="804" customFormat="false" ht="13.8" hidden="false" customHeight="false" outlineLevel="0" collapsed="false">
      <c r="A804" s="27" t="s">
        <v>2396</v>
      </c>
      <c r="B804" s="28"/>
      <c r="C804" s="27"/>
      <c r="D804" s="28" t="s">
        <v>2461</v>
      </c>
      <c r="E804" s="28" t="str">
        <f aca="false">CONCATENATE("BE",RIGHT(D804,1),REPT("0",3-FIND("-",D804)),LEFT(D804,FIND("-",D804)-1))</f>
        <v>BE205</v>
      </c>
      <c r="F804" s="28" t="s">
        <v>2399</v>
      </c>
      <c r="G804" s="28"/>
      <c r="H804" s="28"/>
      <c r="I804" s="28" t="s">
        <v>78</v>
      </c>
      <c r="J804" s="27" t="s">
        <v>78</v>
      </c>
      <c r="K804" s="28"/>
      <c r="L804" s="28"/>
      <c r="M804" s="28"/>
      <c r="N804" s="28"/>
      <c r="O804" s="28"/>
      <c r="P804" s="28"/>
      <c r="Q804" s="28"/>
      <c r="R804" s="31"/>
      <c r="S804" s="31"/>
      <c r="T804" s="31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68" t="n">
        <v>43182</v>
      </c>
      <c r="AS804" s="28" t="n">
        <v>5</v>
      </c>
      <c r="AT804" s="28" t="s">
        <v>2400</v>
      </c>
      <c r="AU804" s="28" t="s">
        <v>253</v>
      </c>
      <c r="AV804" s="28"/>
      <c r="AW804" s="28" t="s">
        <v>253</v>
      </c>
      <c r="AX804" s="28" t="s">
        <v>96</v>
      </c>
      <c r="AY804" s="28" t="n">
        <f aca="false">45-20</f>
        <v>25</v>
      </c>
      <c r="AZ804" s="28" t="n">
        <v>45</v>
      </c>
      <c r="BA804" s="45" t="s">
        <v>2462</v>
      </c>
      <c r="BB804" s="28"/>
      <c r="BC804" s="28" t="s">
        <v>253</v>
      </c>
      <c r="BD804" s="34" t="n">
        <v>43215</v>
      </c>
      <c r="BE804" s="28" t="n">
        <v>4</v>
      </c>
      <c r="BF804" s="28" t="n">
        <v>20</v>
      </c>
      <c r="BG804" s="35" t="n">
        <v>47111.3337277797</v>
      </c>
      <c r="BH804" s="28" t="s">
        <v>444</v>
      </c>
      <c r="BI804" s="28" t="s">
        <v>172</v>
      </c>
      <c r="BJ804" s="28" t="s">
        <v>162</v>
      </c>
      <c r="BK804" s="34" t="n">
        <v>43437</v>
      </c>
      <c r="BL804" s="28" t="n">
        <v>1</v>
      </c>
      <c r="BM804" s="28" t="n">
        <v>18</v>
      </c>
      <c r="BN804" s="28" t="n">
        <v>10</v>
      </c>
      <c r="BO804" s="28" t="n">
        <v>15</v>
      </c>
      <c r="BP804" s="28" t="s">
        <v>272</v>
      </c>
      <c r="BQ804" s="28" t="s">
        <v>271</v>
      </c>
      <c r="BR804" s="28" t="s">
        <v>391</v>
      </c>
      <c r="BS804" s="28" t="s">
        <v>392</v>
      </c>
      <c r="BT804" s="28" t="str">
        <f aca="false">CONCATENATE(BH804,"_",BQ804)</f>
        <v>5-6_4-4</v>
      </c>
      <c r="BU804" s="35" t="n">
        <v>67087173.9691329</v>
      </c>
      <c r="BV804" s="27" t="s">
        <v>104</v>
      </c>
      <c r="BW804" s="35" t="n">
        <v>100630760.953699</v>
      </c>
      <c r="BX804" s="28"/>
    </row>
    <row r="805" customFormat="false" ht="13.8" hidden="false" customHeight="false" outlineLevel="0" collapsed="false">
      <c r="A805" s="27" t="s">
        <v>2401</v>
      </c>
      <c r="B805" s="28"/>
      <c r="C805" s="27"/>
      <c r="D805" s="28"/>
      <c r="E805" s="28" t="s">
        <v>2463</v>
      </c>
      <c r="F805" s="28" t="s">
        <v>2403</v>
      </c>
      <c r="G805" s="28"/>
      <c r="H805" s="28"/>
      <c r="I805" s="28"/>
      <c r="J805" s="27" t="s">
        <v>78</v>
      </c>
      <c r="K805" s="28"/>
      <c r="L805" s="28"/>
      <c r="M805" s="28"/>
      <c r="N805" s="28"/>
      <c r="O805" s="28"/>
      <c r="P805" s="28"/>
      <c r="Q805" s="28"/>
      <c r="R805" s="31"/>
      <c r="S805" s="31"/>
      <c r="T805" s="31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34" t="n">
        <v>43390</v>
      </c>
      <c r="BE805" s="28" t="n">
        <v>4</v>
      </c>
      <c r="BF805" s="28" t="n">
        <v>20</v>
      </c>
      <c r="BG805" s="35" t="n">
        <v>180737.600075375</v>
      </c>
      <c r="BH805" s="28" t="s">
        <v>2219</v>
      </c>
      <c r="BI805" s="28" t="s">
        <v>133</v>
      </c>
      <c r="BJ805" s="28" t="s">
        <v>161</v>
      </c>
      <c r="BK805" s="34" t="n">
        <v>43437</v>
      </c>
      <c r="BL805" s="28" t="n">
        <v>1</v>
      </c>
      <c r="BM805" s="28" t="n">
        <v>18</v>
      </c>
      <c r="BN805" s="28" t="n">
        <v>10</v>
      </c>
      <c r="BO805" s="28" t="n">
        <v>15</v>
      </c>
      <c r="BP805" s="28" t="s">
        <v>268</v>
      </c>
      <c r="BQ805" s="28" t="s">
        <v>271</v>
      </c>
      <c r="BR805" s="28" t="s">
        <v>391</v>
      </c>
      <c r="BS805" s="28" t="s">
        <v>392</v>
      </c>
      <c r="BT805" s="28" t="str">
        <f aca="false">CONCATENATE(BH805,"_",BQ805)</f>
        <v>11-9_4-4</v>
      </c>
      <c r="BU805" s="35" t="n">
        <v>233335074.125591</v>
      </c>
      <c r="BV805" s="27" t="s">
        <v>104</v>
      </c>
      <c r="BW805" s="35" t="n">
        <v>350002611.188386</v>
      </c>
      <c r="BX805" s="28"/>
    </row>
    <row r="806" customFormat="false" ht="13.8" hidden="false" customHeight="false" outlineLevel="0" collapsed="false">
      <c r="A806" s="27" t="s">
        <v>2401</v>
      </c>
      <c r="B806" s="28"/>
      <c r="C806" s="27"/>
      <c r="D806" s="28"/>
      <c r="E806" s="28" t="s">
        <v>2464</v>
      </c>
      <c r="F806" s="28" t="s">
        <v>2403</v>
      </c>
      <c r="G806" s="28"/>
      <c r="H806" s="28"/>
      <c r="I806" s="28"/>
      <c r="J806" s="27" t="s">
        <v>78</v>
      </c>
      <c r="K806" s="28"/>
      <c r="L806" s="28"/>
      <c r="M806" s="28"/>
      <c r="N806" s="28"/>
      <c r="O806" s="28"/>
      <c r="P806" s="28"/>
      <c r="Q806" s="28"/>
      <c r="R806" s="31"/>
      <c r="S806" s="31"/>
      <c r="T806" s="31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34" t="n">
        <v>43405</v>
      </c>
      <c r="BE806" s="28" t="n">
        <v>6</v>
      </c>
      <c r="BF806" s="28" t="n">
        <v>20</v>
      </c>
      <c r="BG806" s="35" t="n">
        <v>45153.1838946532</v>
      </c>
      <c r="BH806" s="28" t="s">
        <v>954</v>
      </c>
      <c r="BI806" s="28" t="s">
        <v>134</v>
      </c>
      <c r="BJ806" s="28" t="s">
        <v>133</v>
      </c>
      <c r="BK806" s="34" t="n">
        <v>43440</v>
      </c>
      <c r="BL806" s="28" t="n">
        <v>3</v>
      </c>
      <c r="BM806" s="28" t="n">
        <v>18</v>
      </c>
      <c r="BN806" s="28" t="n">
        <v>10</v>
      </c>
      <c r="BO806" s="28" t="n">
        <v>15</v>
      </c>
      <c r="BP806" s="28" t="s">
        <v>100</v>
      </c>
      <c r="BQ806" s="28" t="s">
        <v>163</v>
      </c>
      <c r="BR806" s="28" t="s">
        <v>164</v>
      </c>
      <c r="BS806" s="28" t="s">
        <v>165</v>
      </c>
      <c r="BT806" s="28" t="str">
        <f aca="false">CONCATENATE(BH806,"_",BQ806)</f>
        <v>13-11_5-5</v>
      </c>
      <c r="BU806" s="35" t="n">
        <v>1146644693.25693</v>
      </c>
      <c r="BV806" s="27" t="s">
        <v>104</v>
      </c>
      <c r="BW806" s="35" t="n">
        <v>1719967039.8854</v>
      </c>
      <c r="BX806" s="28"/>
    </row>
    <row r="807" customFormat="false" ht="13.8" hidden="false" customHeight="false" outlineLevel="0" collapsed="false">
      <c r="A807" s="27" t="s">
        <v>2401</v>
      </c>
      <c r="B807" s="28"/>
      <c r="C807" s="27"/>
      <c r="D807" s="28"/>
      <c r="E807" s="28" t="s">
        <v>2465</v>
      </c>
      <c r="F807" s="28" t="s">
        <v>2403</v>
      </c>
      <c r="G807" s="28"/>
      <c r="H807" s="28"/>
      <c r="I807" s="28"/>
      <c r="J807" s="27" t="s">
        <v>78</v>
      </c>
      <c r="K807" s="28"/>
      <c r="L807" s="28"/>
      <c r="M807" s="28"/>
      <c r="N807" s="28"/>
      <c r="O807" s="28"/>
      <c r="P807" s="28"/>
      <c r="Q807" s="28"/>
      <c r="R807" s="31"/>
      <c r="S807" s="31"/>
      <c r="T807" s="31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34" t="n">
        <v>43413</v>
      </c>
      <c r="BE807" s="28" t="n">
        <v>7</v>
      </c>
      <c r="BF807" s="28" t="n">
        <v>20</v>
      </c>
      <c r="BG807" s="35" t="n">
        <v>44283.1320404577</v>
      </c>
      <c r="BH807" s="28" t="s">
        <v>2466</v>
      </c>
      <c r="BI807" s="28" t="s">
        <v>175</v>
      </c>
      <c r="BJ807" s="28" t="s">
        <v>142</v>
      </c>
      <c r="BK807" s="34" t="n">
        <v>43440</v>
      </c>
      <c r="BL807" s="28" t="n">
        <v>3</v>
      </c>
      <c r="BM807" s="28" t="n">
        <v>18</v>
      </c>
      <c r="BN807" s="28" t="n">
        <v>10</v>
      </c>
      <c r="BO807" s="28" t="n">
        <v>15</v>
      </c>
      <c r="BP807" s="28" t="s">
        <v>100</v>
      </c>
      <c r="BQ807" s="28" t="s">
        <v>150</v>
      </c>
      <c r="BR807" s="28" t="s">
        <v>151</v>
      </c>
      <c r="BS807" s="28" t="s">
        <v>152</v>
      </c>
      <c r="BT807" s="28" t="str">
        <f aca="false">CONCATENATE(BH807,"_",BQ807)</f>
        <v>14-10_1-1</v>
      </c>
      <c r="BU807" s="35" t="n">
        <v>307818214.256508</v>
      </c>
      <c r="BV807" s="27" t="s">
        <v>104</v>
      </c>
      <c r="BW807" s="35" t="n">
        <v>461727321.384762</v>
      </c>
      <c r="BX807" s="28"/>
    </row>
    <row r="808" customFormat="false" ht="13.8" hidden="false" customHeight="false" outlineLevel="0" collapsed="false">
      <c r="A808" s="27" t="s">
        <v>2401</v>
      </c>
      <c r="B808" s="28"/>
      <c r="C808" s="27"/>
      <c r="D808" s="28"/>
      <c r="E808" s="28" t="s">
        <v>2467</v>
      </c>
      <c r="F808" s="28" t="s">
        <v>2403</v>
      </c>
      <c r="G808" s="28"/>
      <c r="H808" s="28"/>
      <c r="I808" s="28"/>
      <c r="J808" s="27" t="s">
        <v>78</v>
      </c>
      <c r="K808" s="28"/>
      <c r="L808" s="28"/>
      <c r="M808" s="28"/>
      <c r="N808" s="28"/>
      <c r="O808" s="28"/>
      <c r="P808" s="28"/>
      <c r="Q808" s="28"/>
      <c r="R808" s="31"/>
      <c r="S808" s="31"/>
      <c r="T808" s="31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34" t="n">
        <v>43425</v>
      </c>
      <c r="BE808" s="28" t="n">
        <v>8</v>
      </c>
      <c r="BF808" s="28" t="n">
        <v>20</v>
      </c>
      <c r="BG808" s="35" t="n">
        <v>27528.180762334</v>
      </c>
      <c r="BH808" s="28" t="s">
        <v>2468</v>
      </c>
      <c r="BI808" s="28" t="s">
        <v>175</v>
      </c>
      <c r="BJ808" s="28" t="s">
        <v>141</v>
      </c>
      <c r="BK808" s="34" t="n">
        <v>43440</v>
      </c>
      <c r="BL808" s="28" t="n">
        <v>3</v>
      </c>
      <c r="BM808" s="28" t="n">
        <v>18</v>
      </c>
      <c r="BN808" s="28" t="n">
        <v>10</v>
      </c>
      <c r="BO808" s="28" t="n">
        <v>15</v>
      </c>
      <c r="BP808" s="28" t="s">
        <v>100</v>
      </c>
      <c r="BQ808" s="28" t="s">
        <v>192</v>
      </c>
      <c r="BR808" s="28" t="s">
        <v>240</v>
      </c>
      <c r="BS808" s="28" t="s">
        <v>208</v>
      </c>
      <c r="BT808" s="28" t="str">
        <f aca="false">CONCATENATE(BH808,"_",BQ808)</f>
        <v>14-8_6-6</v>
      </c>
      <c r="BU808" s="35" t="n">
        <v>361207388.014992</v>
      </c>
      <c r="BV808" s="27" t="s">
        <v>104</v>
      </c>
      <c r="BW808" s="35" t="n">
        <v>541811082.022489</v>
      </c>
      <c r="BX808" s="28"/>
    </row>
    <row r="809" customFormat="false" ht="13.8" hidden="false" customHeight="false" outlineLevel="0" collapsed="false">
      <c r="A809" s="27" t="s">
        <v>2401</v>
      </c>
      <c r="B809" s="28"/>
      <c r="C809" s="27"/>
      <c r="D809" s="28"/>
      <c r="E809" s="28" t="s">
        <v>2469</v>
      </c>
      <c r="F809" s="28" t="s">
        <v>2403</v>
      </c>
      <c r="G809" s="28"/>
      <c r="H809" s="28"/>
      <c r="I809" s="28"/>
      <c r="J809" s="27" t="s">
        <v>78</v>
      </c>
      <c r="K809" s="28"/>
      <c r="L809" s="28"/>
      <c r="M809" s="28"/>
      <c r="N809" s="28"/>
      <c r="O809" s="28"/>
      <c r="P809" s="28"/>
      <c r="Q809" s="28"/>
      <c r="R809" s="31"/>
      <c r="S809" s="31"/>
      <c r="T809" s="31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34" t="n">
        <v>43426</v>
      </c>
      <c r="BE809" s="28" t="n">
        <v>9</v>
      </c>
      <c r="BF809" s="28" t="n">
        <v>20</v>
      </c>
      <c r="BG809" s="35" t="n">
        <v>46716.0939890733</v>
      </c>
      <c r="BH809" s="69" t="s">
        <v>2470</v>
      </c>
      <c r="BI809" s="69" t="s">
        <v>141</v>
      </c>
      <c r="BJ809" s="69" t="s">
        <v>99</v>
      </c>
      <c r="BK809" s="34" t="n">
        <v>43443</v>
      </c>
      <c r="BL809" s="28" t="n">
        <v>4</v>
      </c>
      <c r="BM809" s="28" t="n">
        <v>18</v>
      </c>
      <c r="BN809" s="28" t="n">
        <v>10</v>
      </c>
      <c r="BO809" s="28" t="n">
        <v>15</v>
      </c>
      <c r="BP809" s="28" t="s">
        <v>100</v>
      </c>
      <c r="BQ809" s="28" t="s">
        <v>117</v>
      </c>
      <c r="BR809" s="28" t="s">
        <v>340</v>
      </c>
      <c r="BS809" s="28" t="s">
        <v>280</v>
      </c>
      <c r="BT809" s="28" t="str">
        <f aca="false">CONCATENATE(BH809,"_",BQ809)</f>
        <v>8-15_7-7</v>
      </c>
      <c r="BU809" s="35" t="n">
        <v>119058805.339444</v>
      </c>
      <c r="BV809" s="27" t="s">
        <v>104</v>
      </c>
      <c r="BW809" s="35" t="n">
        <v>178588208.009166</v>
      </c>
      <c r="BX809" s="28"/>
    </row>
    <row r="810" customFormat="false" ht="13.8" hidden="false" customHeight="false" outlineLevel="0" collapsed="false">
      <c r="A810" s="27" t="s">
        <v>2401</v>
      </c>
      <c r="B810" s="28"/>
      <c r="C810" s="27"/>
      <c r="D810" s="28"/>
      <c r="E810" s="28" t="s">
        <v>2471</v>
      </c>
      <c r="F810" s="28" t="s">
        <v>2403</v>
      </c>
      <c r="G810" s="28"/>
      <c r="H810" s="28"/>
      <c r="I810" s="28"/>
      <c r="J810" s="27" t="s">
        <v>78</v>
      </c>
      <c r="K810" s="28"/>
      <c r="L810" s="28"/>
      <c r="M810" s="28"/>
      <c r="N810" s="28"/>
      <c r="O810" s="28"/>
      <c r="P810" s="28"/>
      <c r="Q810" s="28"/>
      <c r="R810" s="31"/>
      <c r="S810" s="31"/>
      <c r="T810" s="31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34" t="n">
        <v>43430</v>
      </c>
      <c r="BE810" s="28" t="n">
        <v>10</v>
      </c>
      <c r="BF810" s="28" t="n">
        <v>20</v>
      </c>
      <c r="BG810" s="35" t="n">
        <v>2017.32378650299</v>
      </c>
      <c r="BH810" s="28" t="s">
        <v>2472</v>
      </c>
      <c r="BI810" s="28" t="s">
        <v>134</v>
      </c>
      <c r="BJ810" s="28" t="s">
        <v>169</v>
      </c>
      <c r="BK810" s="34" t="n">
        <v>43443</v>
      </c>
      <c r="BL810" s="28" t="n">
        <v>4</v>
      </c>
      <c r="BM810" s="28" t="n">
        <v>18</v>
      </c>
      <c r="BN810" s="28" t="n">
        <v>10</v>
      </c>
      <c r="BO810" s="28" t="n">
        <v>15</v>
      </c>
      <c r="BP810" s="28" t="s">
        <v>100</v>
      </c>
      <c r="BQ810" s="28" t="s">
        <v>101</v>
      </c>
      <c r="BR810" s="28" t="s">
        <v>102</v>
      </c>
      <c r="BS810" s="28" t="s">
        <v>103</v>
      </c>
      <c r="BT810" s="28" t="str">
        <f aca="false">CONCATENATE(BH810,"_",BQ810)</f>
        <v>13-1_8-8</v>
      </c>
      <c r="BU810" s="35" t="n">
        <v>168563625.494006</v>
      </c>
      <c r="BV810" s="27" t="s">
        <v>104</v>
      </c>
      <c r="BW810" s="35" t="n">
        <v>252845438.24101</v>
      </c>
      <c r="BX810" s="28"/>
    </row>
    <row r="811" customFormat="false" ht="13.8" hidden="false" customHeight="false" outlineLevel="0" collapsed="false">
      <c r="A811" s="27" t="s">
        <v>2401</v>
      </c>
      <c r="B811" s="28"/>
      <c r="C811" s="27"/>
      <c r="D811" s="28"/>
      <c r="E811" s="28" t="s">
        <v>2473</v>
      </c>
      <c r="F811" s="28" t="s">
        <v>2403</v>
      </c>
      <c r="G811" s="28"/>
      <c r="H811" s="28"/>
      <c r="I811" s="28"/>
      <c r="J811" s="27" t="s">
        <v>78</v>
      </c>
      <c r="K811" s="28"/>
      <c r="L811" s="28"/>
      <c r="M811" s="28"/>
      <c r="N811" s="28"/>
      <c r="O811" s="28"/>
      <c r="P811" s="28"/>
      <c r="Q811" s="28"/>
      <c r="R811" s="31"/>
      <c r="S811" s="31"/>
      <c r="T811" s="31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34" t="n">
        <v>43432</v>
      </c>
      <c r="BE811" s="28" t="n">
        <v>11</v>
      </c>
      <c r="BF811" s="28" t="n">
        <v>20</v>
      </c>
      <c r="BG811" s="35" t="n">
        <v>83956.2289245423</v>
      </c>
      <c r="BH811" s="28" t="s">
        <v>2474</v>
      </c>
      <c r="BI811" s="28" t="s">
        <v>169</v>
      </c>
      <c r="BJ811" s="28" t="s">
        <v>149</v>
      </c>
      <c r="BK811" s="34" t="n">
        <v>43443</v>
      </c>
      <c r="BL811" s="28" t="n">
        <v>4</v>
      </c>
      <c r="BM811" s="28" t="n">
        <v>18</v>
      </c>
      <c r="BN811" s="28" t="n">
        <v>10</v>
      </c>
      <c r="BO811" s="28" t="n">
        <v>15</v>
      </c>
      <c r="BP811" s="28" t="s">
        <v>100</v>
      </c>
      <c r="BQ811" s="28" t="s">
        <v>135</v>
      </c>
      <c r="BR811" s="28" t="s">
        <v>136</v>
      </c>
      <c r="BS811" s="28" t="s">
        <v>123</v>
      </c>
      <c r="BT811" s="28" t="str">
        <f aca="false">CONCATENATE(BH811,"_",BQ811)</f>
        <v>1-2_9-9</v>
      </c>
      <c r="BU811" s="35" t="n">
        <v>1286312601.71065</v>
      </c>
      <c r="BV811" s="27" t="s">
        <v>104</v>
      </c>
      <c r="BW811" s="35" t="n">
        <v>1929468902.56597</v>
      </c>
      <c r="BX811" s="28"/>
    </row>
    <row r="812" customFormat="false" ht="13.8" hidden="false" customHeight="false" outlineLevel="0" collapsed="false">
      <c r="A812" s="27" t="s">
        <v>2401</v>
      </c>
      <c r="B812" s="28"/>
      <c r="C812" s="27"/>
      <c r="D812" s="28"/>
      <c r="E812" s="28" t="s">
        <v>2475</v>
      </c>
      <c r="F812" s="28" t="s">
        <v>2403</v>
      </c>
      <c r="G812" s="28"/>
      <c r="H812" s="28"/>
      <c r="I812" s="28"/>
      <c r="J812" s="27" t="s">
        <v>78</v>
      </c>
      <c r="K812" s="28"/>
      <c r="L812" s="28"/>
      <c r="M812" s="28"/>
      <c r="N812" s="28"/>
      <c r="O812" s="28"/>
      <c r="P812" s="28"/>
      <c r="Q812" s="28"/>
      <c r="R812" s="31"/>
      <c r="S812" s="31"/>
      <c r="T812" s="31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34" t="n">
        <v>43433</v>
      </c>
      <c r="BE812" s="28" t="n">
        <v>12</v>
      </c>
      <c r="BF812" s="28" t="n">
        <v>20</v>
      </c>
      <c r="BG812" s="35" t="n">
        <v>106541.727158896</v>
      </c>
      <c r="BH812" s="28" t="s">
        <v>2266</v>
      </c>
      <c r="BI812" s="28" t="s">
        <v>133</v>
      </c>
      <c r="BJ812" s="28" t="s">
        <v>142</v>
      </c>
      <c r="BK812" s="34" t="n">
        <v>43437</v>
      </c>
      <c r="BL812" s="28" t="n">
        <v>1</v>
      </c>
      <c r="BM812" s="28" t="n">
        <v>16</v>
      </c>
      <c r="BN812" s="28" t="n">
        <v>10</v>
      </c>
      <c r="BO812" s="28" t="n">
        <v>15</v>
      </c>
      <c r="BP812" s="28" t="s">
        <v>268</v>
      </c>
      <c r="BQ812" s="28" t="s">
        <v>259</v>
      </c>
      <c r="BR812" s="28" t="s">
        <v>269</v>
      </c>
      <c r="BS812" s="28" t="s">
        <v>260</v>
      </c>
      <c r="BT812" s="28" t="str">
        <f aca="false">CONCATENATE(BH812,"_",BQ812)</f>
        <v>11-10_3-3</v>
      </c>
      <c r="BU812" s="35" t="n">
        <v>262407997.888919</v>
      </c>
      <c r="BV812" s="27" t="s">
        <v>104</v>
      </c>
      <c r="BW812" s="35" t="n">
        <v>393611996.833379</v>
      </c>
      <c r="BX812" s="28"/>
    </row>
    <row r="813" customFormat="false" ht="13.8" hidden="false" customHeight="false" outlineLevel="0" collapsed="false">
      <c r="A813" s="27" t="s">
        <v>2476</v>
      </c>
      <c r="B813" s="28"/>
      <c r="C813" s="27" t="n">
        <v>1</v>
      </c>
      <c r="D813" s="28" t="s">
        <v>2477</v>
      </c>
      <c r="E813" s="28" t="s">
        <v>2478</v>
      </c>
      <c r="F813" s="28" t="s">
        <v>2479</v>
      </c>
      <c r="G813" s="27" t="s">
        <v>78</v>
      </c>
      <c r="H813" s="28" t="s">
        <v>78</v>
      </c>
      <c r="I813" s="28" t="s">
        <v>78</v>
      </c>
      <c r="J813" s="27" t="s">
        <v>78</v>
      </c>
      <c r="K813" s="28"/>
      <c r="L813" s="27"/>
      <c r="M813" s="28"/>
      <c r="N813" s="28"/>
      <c r="O813" s="28" t="s">
        <v>81</v>
      </c>
      <c r="P813" s="28"/>
      <c r="Q813" s="28"/>
      <c r="R813" s="31"/>
      <c r="S813" s="31"/>
      <c r="T813" s="31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34" t="n">
        <v>43419</v>
      </c>
      <c r="AS813" s="28" t="n">
        <v>19</v>
      </c>
      <c r="AT813" s="28" t="s">
        <v>2480</v>
      </c>
      <c r="AU813" s="28" t="s">
        <v>253</v>
      </c>
      <c r="AV813" s="28"/>
      <c r="AW813" s="28" t="s">
        <v>95</v>
      </c>
      <c r="AX813" s="28" t="s">
        <v>96</v>
      </c>
      <c r="AY813" s="28" t="n">
        <f aca="false">45-2.5-20</f>
        <v>22.5</v>
      </c>
      <c r="AZ813" s="28" t="n">
        <v>45</v>
      </c>
      <c r="BA813" s="28" t="n">
        <v>0.161</v>
      </c>
      <c r="BB813" s="33" t="e">
        <f aca="false">BA813*45/AT813</f>
        <v>#VALUE!</v>
      </c>
      <c r="BC813" s="28" t="n">
        <v>106</v>
      </c>
      <c r="BD813" s="34" t="n">
        <v>43425</v>
      </c>
      <c r="BE813" s="28" t="n">
        <v>8</v>
      </c>
      <c r="BF813" s="28" t="n">
        <v>20</v>
      </c>
      <c r="BG813" s="35" t="n">
        <v>403341.95256701</v>
      </c>
      <c r="BH813" s="28" t="s">
        <v>2481</v>
      </c>
      <c r="BI813" s="28" t="s">
        <v>178</v>
      </c>
      <c r="BJ813" s="28" t="s">
        <v>142</v>
      </c>
      <c r="BK813" s="34" t="n">
        <v>43440</v>
      </c>
      <c r="BL813" s="28" t="n">
        <v>3</v>
      </c>
      <c r="BM813" s="28" t="n">
        <v>18</v>
      </c>
      <c r="BN813" s="28" t="n">
        <v>10</v>
      </c>
      <c r="BO813" s="28" t="n">
        <v>15</v>
      </c>
      <c r="BP813" s="28" t="s">
        <v>100</v>
      </c>
      <c r="BQ813" s="28" t="s">
        <v>192</v>
      </c>
      <c r="BR813" s="28" t="s">
        <v>240</v>
      </c>
      <c r="BS813" s="28" t="s">
        <v>208</v>
      </c>
      <c r="BT813" s="28" t="str">
        <f aca="false">CONCATENATE(BH813,"_",BQ813)</f>
        <v>3-10_6-6</v>
      </c>
      <c r="BU813" s="35" t="n">
        <v>1509345206.20487</v>
      </c>
      <c r="BV813" s="27" t="s">
        <v>104</v>
      </c>
      <c r="BW813" s="35" t="n">
        <v>2264017809.30731</v>
      </c>
      <c r="BX813" s="28"/>
    </row>
    <row r="814" customFormat="false" ht="13.8" hidden="false" customHeight="false" outlineLevel="0" collapsed="false">
      <c r="A814" s="27" t="s">
        <v>2482</v>
      </c>
      <c r="B814" s="28"/>
      <c r="C814" s="27" t="n">
        <v>1</v>
      </c>
      <c r="D814" s="28" t="s">
        <v>2483</v>
      </c>
      <c r="E814" s="28" t="s">
        <v>2484</v>
      </c>
      <c r="F814" s="28" t="s">
        <v>2479</v>
      </c>
      <c r="G814" s="27" t="s">
        <v>78</v>
      </c>
      <c r="H814" s="28" t="s">
        <v>78</v>
      </c>
      <c r="I814" s="28" t="s">
        <v>78</v>
      </c>
      <c r="J814" s="27" t="s">
        <v>78</v>
      </c>
      <c r="K814" s="28"/>
      <c r="L814" s="27"/>
      <c r="M814" s="28"/>
      <c r="N814" s="28"/>
      <c r="O814" s="28" t="s">
        <v>81</v>
      </c>
      <c r="P814" s="28"/>
      <c r="Q814" s="28"/>
      <c r="R814" s="31"/>
      <c r="S814" s="31"/>
      <c r="T814" s="31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34" t="n">
        <v>43418</v>
      </c>
      <c r="AS814" s="28" t="n">
        <v>18</v>
      </c>
      <c r="AT814" s="28" t="s">
        <v>2480</v>
      </c>
      <c r="AU814" s="28" t="s">
        <v>253</v>
      </c>
      <c r="AV814" s="28"/>
      <c r="AW814" s="28" t="s">
        <v>95</v>
      </c>
      <c r="AX814" s="28" t="s">
        <v>96</v>
      </c>
      <c r="AY814" s="28" t="n">
        <f aca="false">45-2.5-20</f>
        <v>22.5</v>
      </c>
      <c r="AZ814" s="28" t="n">
        <v>45</v>
      </c>
      <c r="BA814" s="28" t="n">
        <v>0.074</v>
      </c>
      <c r="BB814" s="33" t="e">
        <f aca="false">BA814*45/AT814</f>
        <v>#VALUE!</v>
      </c>
      <c r="BC814" s="28" t="n">
        <v>127</v>
      </c>
      <c r="BD814" s="34" t="n">
        <v>43426</v>
      </c>
      <c r="BE814" s="28" t="n">
        <v>9</v>
      </c>
      <c r="BF814" s="28" t="n">
        <v>20</v>
      </c>
      <c r="BG814" s="35" t="n">
        <v>8785563.74173366</v>
      </c>
      <c r="BH814" s="28" t="s">
        <v>2485</v>
      </c>
      <c r="BI814" s="28" t="s">
        <v>133</v>
      </c>
      <c r="BJ814" s="28" t="s">
        <v>169</v>
      </c>
      <c r="BK814" s="34" t="n">
        <v>43443</v>
      </c>
      <c r="BL814" s="28" t="n">
        <v>4</v>
      </c>
      <c r="BM814" s="28" t="n">
        <v>18</v>
      </c>
      <c r="BN814" s="28" t="n">
        <v>10</v>
      </c>
      <c r="BO814" s="28" t="n">
        <v>15</v>
      </c>
      <c r="BP814" s="28" t="s">
        <v>100</v>
      </c>
      <c r="BQ814" s="28" t="s">
        <v>117</v>
      </c>
      <c r="BR814" s="28" t="s">
        <v>340</v>
      </c>
      <c r="BS814" s="28" t="s">
        <v>280</v>
      </c>
      <c r="BT814" s="28" t="str">
        <f aca="false">CONCATENATE(BH814,"_",BQ814)</f>
        <v>11-1_7-7</v>
      </c>
      <c r="BU814" s="35" t="n">
        <v>3397126269.37039</v>
      </c>
      <c r="BV814" s="27" t="s">
        <v>104</v>
      </c>
      <c r="BW814" s="35" t="n">
        <v>5095689404.05559</v>
      </c>
      <c r="BX814" s="28"/>
    </row>
    <row r="815" customFormat="false" ht="13.8" hidden="false" customHeight="false" outlineLevel="0" collapsed="false">
      <c r="A815" s="27" t="s">
        <v>2486</v>
      </c>
      <c r="B815" s="28"/>
      <c r="C815" s="27" t="n">
        <v>1</v>
      </c>
      <c r="D815" s="28" t="s">
        <v>2487</v>
      </c>
      <c r="E815" s="28" t="s">
        <v>2488</v>
      </c>
      <c r="F815" s="28" t="s">
        <v>2479</v>
      </c>
      <c r="G815" s="27" t="s">
        <v>78</v>
      </c>
      <c r="H815" s="28" t="s">
        <v>78</v>
      </c>
      <c r="I815" s="28" t="s">
        <v>78</v>
      </c>
      <c r="J815" s="27" t="s">
        <v>78</v>
      </c>
      <c r="K815" s="28"/>
      <c r="L815" s="27"/>
      <c r="M815" s="28"/>
      <c r="N815" s="28"/>
      <c r="O815" s="28" t="s">
        <v>81</v>
      </c>
      <c r="P815" s="28"/>
      <c r="Q815" s="28"/>
      <c r="R815" s="31"/>
      <c r="S815" s="31"/>
      <c r="T815" s="31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34" t="n">
        <v>43420</v>
      </c>
      <c r="AS815" s="28" t="n">
        <v>20</v>
      </c>
      <c r="AT815" s="28" t="s">
        <v>2480</v>
      </c>
      <c r="AU815" s="28" t="s">
        <v>253</v>
      </c>
      <c r="AV815" s="28"/>
      <c r="AW815" s="28" t="s">
        <v>95</v>
      </c>
      <c r="AX815" s="28" t="s">
        <v>96</v>
      </c>
      <c r="AY815" s="28" t="n">
        <f aca="false">45-2.5-20</f>
        <v>22.5</v>
      </c>
      <c r="AZ815" s="28" t="n">
        <v>45</v>
      </c>
      <c r="BA815" s="28" t="s">
        <v>303</v>
      </c>
      <c r="BB815" s="33" t="e">
        <f aca="false">BA815*45/AT815</f>
        <v>#VALUE!</v>
      </c>
      <c r="BC815" s="28" t="n">
        <v>228</v>
      </c>
      <c r="BD815" s="34" t="n">
        <v>43432</v>
      </c>
      <c r="BE815" s="28" t="n">
        <v>11</v>
      </c>
      <c r="BF815" s="28" t="n">
        <v>20</v>
      </c>
      <c r="BG815" s="35" t="n">
        <v>3533364.34270961</v>
      </c>
      <c r="BH815" s="28" t="s">
        <v>2334</v>
      </c>
      <c r="BI815" s="28" t="s">
        <v>161</v>
      </c>
      <c r="BJ815" s="28" t="s">
        <v>141</v>
      </c>
      <c r="BK815" s="34" t="n">
        <v>43437</v>
      </c>
      <c r="BL815" s="28" t="n">
        <v>1</v>
      </c>
      <c r="BM815" s="28" t="n">
        <v>18</v>
      </c>
      <c r="BN815" s="28" t="n">
        <v>10</v>
      </c>
      <c r="BO815" s="28" t="n">
        <v>15</v>
      </c>
      <c r="BP815" s="28" t="s">
        <v>268</v>
      </c>
      <c r="BQ815" s="28" t="s">
        <v>271</v>
      </c>
      <c r="BR815" s="28" t="s">
        <v>391</v>
      </c>
      <c r="BS815" s="28" t="s">
        <v>392</v>
      </c>
      <c r="BT815" s="28" t="str">
        <f aca="false">CONCATENATE(BH815,"_",BQ815)</f>
        <v>9-8_4-4</v>
      </c>
      <c r="BU815" s="35" t="n">
        <v>858682609.469911</v>
      </c>
      <c r="BV815" s="27" t="s">
        <v>104</v>
      </c>
      <c r="BW815" s="35" t="n">
        <v>1288023914.20487</v>
      </c>
      <c r="BX815" s="28"/>
    </row>
    <row r="816" customFormat="false" ht="13.8" hidden="false" customHeight="false" outlineLevel="0" collapsed="false">
      <c r="A816" s="27" t="s">
        <v>2489</v>
      </c>
      <c r="B816" s="28"/>
      <c r="C816" s="27" t="n">
        <v>1</v>
      </c>
      <c r="D816" s="28" t="s">
        <v>2490</v>
      </c>
      <c r="E816" s="28" t="s">
        <v>2491</v>
      </c>
      <c r="F816" s="28" t="s">
        <v>2479</v>
      </c>
      <c r="G816" s="27" t="s">
        <v>78</v>
      </c>
      <c r="H816" s="28" t="s">
        <v>78</v>
      </c>
      <c r="I816" s="28" t="s">
        <v>78</v>
      </c>
      <c r="J816" s="27" t="s">
        <v>78</v>
      </c>
      <c r="K816" s="28"/>
      <c r="L816" s="27"/>
      <c r="M816" s="28"/>
      <c r="N816" s="28"/>
      <c r="O816" s="28" t="s">
        <v>81</v>
      </c>
      <c r="P816" s="28"/>
      <c r="Q816" s="28"/>
      <c r="R816" s="31"/>
      <c r="S816" s="31"/>
      <c r="T816" s="31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34" t="n">
        <v>43424</v>
      </c>
      <c r="AS816" s="28" t="n">
        <v>21</v>
      </c>
      <c r="AT816" s="28" t="s">
        <v>2480</v>
      </c>
      <c r="AU816" s="28" t="s">
        <v>253</v>
      </c>
      <c r="AV816" s="28"/>
      <c r="AW816" s="28" t="s">
        <v>95</v>
      </c>
      <c r="AX816" s="28" t="s">
        <v>96</v>
      </c>
      <c r="AY816" s="28" t="n">
        <f aca="false">45-2.5-20</f>
        <v>22.5</v>
      </c>
      <c r="AZ816" s="28" t="n">
        <v>45</v>
      </c>
      <c r="BA816" s="28" t="n">
        <v>0.157</v>
      </c>
      <c r="BB816" s="33" t="e">
        <f aca="false">BA816*45/AT816</f>
        <v>#VALUE!</v>
      </c>
      <c r="BC816" s="28" t="n">
        <v>240</v>
      </c>
      <c r="BD816" s="34" t="n">
        <v>43433</v>
      </c>
      <c r="BE816" s="28" t="n">
        <v>12</v>
      </c>
      <c r="BF816" s="28" t="n">
        <v>20</v>
      </c>
      <c r="BG816" s="35" t="n">
        <v>9552842.23373883</v>
      </c>
      <c r="BH816" s="28" t="s">
        <v>747</v>
      </c>
      <c r="BI816" s="28" t="s">
        <v>118</v>
      </c>
      <c r="BJ816" s="28" t="s">
        <v>172</v>
      </c>
      <c r="BK816" s="34" t="n">
        <v>43437</v>
      </c>
      <c r="BL816" s="28" t="n">
        <v>1</v>
      </c>
      <c r="BM816" s="28" t="n">
        <v>16</v>
      </c>
      <c r="BN816" s="28" t="n">
        <v>10</v>
      </c>
      <c r="BO816" s="28" t="n">
        <v>15</v>
      </c>
      <c r="BP816" s="28" t="s">
        <v>268</v>
      </c>
      <c r="BQ816" s="28" t="s">
        <v>259</v>
      </c>
      <c r="BR816" s="28" t="s">
        <v>269</v>
      </c>
      <c r="BS816" s="28" t="s">
        <v>260</v>
      </c>
      <c r="BT816" s="28" t="str">
        <f aca="false">CONCATENATE(BH816,"_",BQ816)</f>
        <v>7-5_3-3</v>
      </c>
      <c r="BU816" s="35" t="n">
        <v>1447428728.80201</v>
      </c>
      <c r="BV816" s="27" t="s">
        <v>104</v>
      </c>
      <c r="BW816" s="35" t="n">
        <v>2171143093.20301</v>
      </c>
      <c r="BX816" s="28"/>
    </row>
    <row r="817" customFormat="false" ht="13.8" hidden="false" customHeight="false" outlineLevel="0" collapsed="false">
      <c r="A817" s="27" t="s">
        <v>2401</v>
      </c>
      <c r="B817" s="70"/>
      <c r="C817" s="27"/>
      <c r="D817" s="70"/>
      <c r="E817" s="70"/>
      <c r="F817" s="28" t="s">
        <v>2403</v>
      </c>
      <c r="G817" s="70"/>
      <c r="H817" s="70"/>
      <c r="I817" s="28"/>
      <c r="J817" s="70"/>
      <c r="K817" s="70"/>
      <c r="L817" s="70"/>
      <c r="M817" s="70"/>
      <c r="N817" s="70"/>
      <c r="O817" s="70"/>
      <c r="P817" s="70"/>
      <c r="Q817" s="70"/>
      <c r="R817" s="31"/>
      <c r="S817" s="31"/>
      <c r="T817" s="31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34" t="n">
        <v>42985</v>
      </c>
      <c r="BE817" s="38" t="n">
        <v>1</v>
      </c>
      <c r="BF817" s="28" t="s">
        <v>2405</v>
      </c>
      <c r="BG817" s="71" t="n">
        <v>2595.5</v>
      </c>
      <c r="BH817" s="28" t="s">
        <v>163</v>
      </c>
      <c r="BI817" s="28" t="s">
        <v>172</v>
      </c>
      <c r="BJ817" s="28" t="s">
        <v>172</v>
      </c>
      <c r="BK817" s="34" t="n">
        <v>43209</v>
      </c>
      <c r="BL817" s="27" t="n">
        <v>1</v>
      </c>
      <c r="BM817" s="28" t="s">
        <v>119</v>
      </c>
      <c r="BN817" s="28" t="n">
        <v>12</v>
      </c>
      <c r="BO817" s="28" t="s">
        <v>120</v>
      </c>
      <c r="BP817" s="70"/>
      <c r="BQ817" s="28" t="s">
        <v>150</v>
      </c>
      <c r="BR817" s="40" t="s">
        <v>2240</v>
      </c>
      <c r="BS817" s="40" t="s">
        <v>152</v>
      </c>
      <c r="BT817" s="70" t="str">
        <f aca="false">CONCATENATE(BH817,",",BQ817)</f>
        <v>5-5,1-1</v>
      </c>
      <c r="BU817" s="72" t="n">
        <v>66355000</v>
      </c>
      <c r="BV817" s="70"/>
      <c r="BW817" s="70"/>
      <c r="BX817" s="70"/>
    </row>
    <row r="818" customFormat="false" ht="13.8" hidden="false" customHeight="false" outlineLevel="0" collapsed="false">
      <c r="A818" s="27" t="s">
        <v>2401</v>
      </c>
      <c r="B818" s="70"/>
      <c r="C818" s="27"/>
      <c r="D818" s="70"/>
      <c r="E818" s="70"/>
      <c r="F818" s="28" t="s">
        <v>2403</v>
      </c>
      <c r="G818" s="70"/>
      <c r="H818" s="70"/>
      <c r="I818" s="28"/>
      <c r="J818" s="70"/>
      <c r="K818" s="70"/>
      <c r="L818" s="70"/>
      <c r="M818" s="70"/>
      <c r="N818" s="70"/>
      <c r="O818" s="70"/>
      <c r="P818" s="70"/>
      <c r="Q818" s="70"/>
      <c r="R818" s="31"/>
      <c r="S818" s="31"/>
      <c r="T818" s="31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34" t="n">
        <v>42985</v>
      </c>
      <c r="BE818" s="38" t="n">
        <v>1</v>
      </c>
      <c r="BF818" s="70" t="s">
        <v>2405</v>
      </c>
      <c r="BG818" s="71" t="n">
        <v>2370.5</v>
      </c>
      <c r="BH818" s="28" t="s">
        <v>973</v>
      </c>
      <c r="BI818" s="28" t="s">
        <v>98</v>
      </c>
      <c r="BJ818" s="28" t="s">
        <v>98</v>
      </c>
      <c r="BK818" s="34" t="n">
        <v>43209</v>
      </c>
      <c r="BL818" s="27" t="n">
        <v>1</v>
      </c>
      <c r="BM818" s="28" t="s">
        <v>119</v>
      </c>
      <c r="BN818" s="28" t="n">
        <v>12</v>
      </c>
      <c r="BO818" s="28" t="s">
        <v>120</v>
      </c>
      <c r="BP818" s="70"/>
      <c r="BQ818" s="28" t="s">
        <v>101</v>
      </c>
      <c r="BR818" s="40" t="s">
        <v>122</v>
      </c>
      <c r="BS818" s="40" t="s">
        <v>103</v>
      </c>
      <c r="BT818" s="70" t="str">
        <f aca="false">CONCATENATE(BH818,",",BQ818)</f>
        <v>12-12,8-8</v>
      </c>
      <c r="BU818" s="72" t="n">
        <v>171200000</v>
      </c>
      <c r="BV818" s="70"/>
      <c r="BW818" s="70"/>
      <c r="BX818" s="70"/>
    </row>
    <row r="819" customFormat="false" ht="13.8" hidden="false" customHeight="false" outlineLevel="0" collapsed="false">
      <c r="A819" s="27" t="s">
        <v>2401</v>
      </c>
      <c r="B819" s="70"/>
      <c r="C819" s="27"/>
      <c r="D819" s="70"/>
      <c r="E819" s="70"/>
      <c r="F819" s="28" t="s">
        <v>2403</v>
      </c>
      <c r="G819" s="70"/>
      <c r="H819" s="70"/>
      <c r="I819" s="28"/>
      <c r="J819" s="70"/>
      <c r="K819" s="70"/>
      <c r="L819" s="70"/>
      <c r="M819" s="70"/>
      <c r="N819" s="70"/>
      <c r="O819" s="70"/>
      <c r="P819" s="70"/>
      <c r="Q819" s="70"/>
      <c r="R819" s="31"/>
      <c r="S819" s="31"/>
      <c r="T819" s="31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34" t="n">
        <v>42999</v>
      </c>
      <c r="BE819" s="38" t="n">
        <v>2</v>
      </c>
      <c r="BF819" s="28" t="s">
        <v>2405</v>
      </c>
      <c r="BG819" s="71" t="n">
        <v>13100</v>
      </c>
      <c r="BH819" s="28" t="s">
        <v>632</v>
      </c>
      <c r="BI819" s="39" t="s">
        <v>168</v>
      </c>
      <c r="BJ819" s="39" t="s">
        <v>172</v>
      </c>
      <c r="BK819" s="34" t="n">
        <v>43215</v>
      </c>
      <c r="BL819" s="27" t="n">
        <v>2</v>
      </c>
      <c r="BM819" s="28" t="s">
        <v>119</v>
      </c>
      <c r="BN819" s="28" t="n">
        <v>12</v>
      </c>
      <c r="BO819" s="28" t="s">
        <v>120</v>
      </c>
      <c r="BP819" s="70"/>
      <c r="BQ819" s="28" t="s">
        <v>2474</v>
      </c>
      <c r="BR819" s="40" t="s">
        <v>2240</v>
      </c>
      <c r="BS819" s="40" t="s">
        <v>183</v>
      </c>
      <c r="BT819" s="70" t="str">
        <f aca="false">CONCATENATE(BH819,",",BQ819)</f>
        <v>4-5,1-2</v>
      </c>
      <c r="BU819" s="72" t="n">
        <v>323250000</v>
      </c>
      <c r="BV819" s="70"/>
      <c r="BW819" s="70"/>
      <c r="BX819" s="70"/>
    </row>
    <row r="820" customFormat="false" ht="13.8" hidden="false" customHeight="false" outlineLevel="0" collapsed="false">
      <c r="A820" s="27" t="s">
        <v>2401</v>
      </c>
      <c r="B820" s="70"/>
      <c r="C820" s="27"/>
      <c r="D820" s="70"/>
      <c r="E820" s="70"/>
      <c r="F820" s="28" t="s">
        <v>2403</v>
      </c>
      <c r="G820" s="70"/>
      <c r="H820" s="70"/>
      <c r="I820" s="28"/>
      <c r="J820" s="70"/>
      <c r="K820" s="70"/>
      <c r="L820" s="70"/>
      <c r="M820" s="70"/>
      <c r="N820" s="70"/>
      <c r="O820" s="70"/>
      <c r="P820" s="70"/>
      <c r="Q820" s="70"/>
      <c r="R820" s="31"/>
      <c r="S820" s="31"/>
      <c r="T820" s="31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34" t="n">
        <v>42999</v>
      </c>
      <c r="BE820" s="38" t="n">
        <v>2</v>
      </c>
      <c r="BF820" s="70" t="s">
        <v>2405</v>
      </c>
      <c r="BG820" s="71" t="n">
        <v>11489.5</v>
      </c>
      <c r="BH820" s="28" t="s">
        <v>1002</v>
      </c>
      <c r="BI820" s="39" t="s">
        <v>178</v>
      </c>
      <c r="BJ820" s="39" t="s">
        <v>168</v>
      </c>
      <c r="BK820" s="34" t="n">
        <v>43215</v>
      </c>
      <c r="BL820" s="27" t="n">
        <v>2</v>
      </c>
      <c r="BM820" s="28" t="s">
        <v>119</v>
      </c>
      <c r="BN820" s="28" t="n">
        <v>12</v>
      </c>
      <c r="BO820" s="28" t="s">
        <v>120</v>
      </c>
      <c r="BP820" s="70"/>
      <c r="BQ820" s="28" t="s">
        <v>2451</v>
      </c>
      <c r="BR820" s="40" t="s">
        <v>2492</v>
      </c>
      <c r="BS820" s="40" t="s">
        <v>123</v>
      </c>
      <c r="BT820" s="70" t="str">
        <f aca="false">CONCATENATE(BH820,",",BQ820)</f>
        <v>3-4,7-9</v>
      </c>
      <c r="BU820" s="72" t="n">
        <v>83730000</v>
      </c>
      <c r="BV820" s="70"/>
      <c r="BW820" s="70"/>
      <c r="BX820" s="70"/>
    </row>
    <row r="821" customFormat="false" ht="13.8" hidden="false" customHeight="false" outlineLevel="0" collapsed="false">
      <c r="A821" s="27" t="s">
        <v>2401</v>
      </c>
      <c r="B821" s="70"/>
      <c r="C821" s="27"/>
      <c r="D821" s="70"/>
      <c r="E821" s="70"/>
      <c r="F821" s="28" t="s">
        <v>2403</v>
      </c>
      <c r="G821" s="70"/>
      <c r="H821" s="70"/>
      <c r="I821" s="28"/>
      <c r="J821" s="70"/>
      <c r="K821" s="70"/>
      <c r="L821" s="70"/>
      <c r="M821" s="70"/>
      <c r="N821" s="70"/>
      <c r="O821" s="70"/>
      <c r="P821" s="70"/>
      <c r="Q821" s="70"/>
      <c r="R821" s="31"/>
      <c r="S821" s="31"/>
      <c r="T821" s="31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34" t="n">
        <v>43215</v>
      </c>
      <c r="BE821" s="38" t="n">
        <v>4</v>
      </c>
      <c r="BF821" s="28" t="s">
        <v>2405</v>
      </c>
      <c r="BG821" s="71" t="n">
        <v>312889.808646365</v>
      </c>
      <c r="BH821" s="28" t="s">
        <v>2474</v>
      </c>
      <c r="BI821" s="39" t="s">
        <v>169</v>
      </c>
      <c r="BJ821" s="39" t="s">
        <v>149</v>
      </c>
      <c r="BK821" s="34" t="n">
        <v>43220</v>
      </c>
      <c r="BL821" s="27" t="n">
        <v>3</v>
      </c>
      <c r="BM821" s="28" t="s">
        <v>205</v>
      </c>
      <c r="BN821" s="28" t="n">
        <v>12</v>
      </c>
      <c r="BO821" s="28" t="s">
        <v>120</v>
      </c>
      <c r="BP821" s="70"/>
      <c r="BQ821" s="28" t="s">
        <v>2247</v>
      </c>
      <c r="BR821" s="40" t="s">
        <v>2240</v>
      </c>
      <c r="BS821" s="40" t="s">
        <v>392</v>
      </c>
      <c r="BT821" s="70" t="str">
        <f aca="false">CONCATENATE(BH821,",",BQ821)</f>
        <v>1-2,1-4</v>
      </c>
      <c r="BU821" s="72" t="n">
        <v>1960500000</v>
      </c>
      <c r="BV821" s="70"/>
      <c r="BW821" s="70"/>
      <c r="BX821" s="70"/>
    </row>
    <row r="822" customFormat="false" ht="13.8" hidden="false" customHeight="false" outlineLevel="0" collapsed="false">
      <c r="A822" s="27" t="s">
        <v>2401</v>
      </c>
      <c r="B822" s="70"/>
      <c r="C822" s="27"/>
      <c r="D822" s="70"/>
      <c r="E822" s="70"/>
      <c r="F822" s="28" t="s">
        <v>2403</v>
      </c>
      <c r="G822" s="70"/>
      <c r="H822" s="70"/>
      <c r="I822" s="28"/>
      <c r="J822" s="70"/>
      <c r="K822" s="70"/>
      <c r="L822" s="70"/>
      <c r="M822" s="70"/>
      <c r="N822" s="70"/>
      <c r="O822" s="70"/>
      <c r="P822" s="70"/>
      <c r="Q822" s="70"/>
      <c r="R822" s="31"/>
      <c r="S822" s="31"/>
      <c r="T822" s="31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34" t="n">
        <v>43160</v>
      </c>
      <c r="BE822" s="38" t="n">
        <v>3</v>
      </c>
      <c r="BF822" s="70" t="s">
        <v>2493</v>
      </c>
      <c r="BG822" s="71" t="n">
        <v>20500</v>
      </c>
      <c r="BH822" s="28" t="s">
        <v>135</v>
      </c>
      <c r="BI822" s="39" t="s">
        <v>161</v>
      </c>
      <c r="BJ822" s="39" t="s">
        <v>161</v>
      </c>
      <c r="BK822" s="34" t="n">
        <v>43215</v>
      </c>
      <c r="BL822" s="27" t="n">
        <v>2</v>
      </c>
      <c r="BM822" s="28" t="s">
        <v>119</v>
      </c>
      <c r="BN822" s="28" t="n">
        <v>12</v>
      </c>
      <c r="BO822" s="28" t="s">
        <v>120</v>
      </c>
      <c r="BP822" s="70"/>
      <c r="BQ822" s="28" t="s">
        <v>2247</v>
      </c>
      <c r="BR822" s="40" t="s">
        <v>2240</v>
      </c>
      <c r="BS822" s="40" t="s">
        <v>392</v>
      </c>
      <c r="BT822" s="70" t="str">
        <f aca="false">CONCATENATE(BH822,",",BQ822)</f>
        <v>9-9,1-4</v>
      </c>
      <c r="BU822" s="72" t="n">
        <v>360900000</v>
      </c>
      <c r="BV822" s="70"/>
      <c r="BW822" s="70"/>
      <c r="BX822" s="70"/>
    </row>
    <row r="823" customFormat="false" ht="13.8" hidden="false" customHeight="false" outlineLevel="0" collapsed="false">
      <c r="A823" s="27" t="s">
        <v>2494</v>
      </c>
      <c r="B823" s="28"/>
      <c r="C823" s="27" t="n">
        <v>1</v>
      </c>
      <c r="D823" s="28" t="s">
        <v>2495</v>
      </c>
      <c r="E823" s="28"/>
      <c r="F823" s="28" t="s">
        <v>2479</v>
      </c>
      <c r="G823" s="27" t="s">
        <v>78</v>
      </c>
      <c r="H823" s="28" t="s">
        <v>78</v>
      </c>
      <c r="I823" s="28" t="s">
        <v>78</v>
      </c>
      <c r="J823" s="27"/>
      <c r="K823" s="28"/>
      <c r="L823" s="28"/>
      <c r="M823" s="28"/>
      <c r="N823" s="28"/>
      <c r="O823" s="28" t="s">
        <v>81</v>
      </c>
      <c r="P823" s="28"/>
      <c r="Q823" s="28"/>
      <c r="R823" s="31"/>
      <c r="S823" s="31"/>
      <c r="T823" s="31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34" t="n">
        <v>43424</v>
      </c>
      <c r="AS823" s="28" t="n">
        <v>21</v>
      </c>
      <c r="AT823" s="28" t="s">
        <v>2480</v>
      </c>
      <c r="AU823" s="28" t="s">
        <v>253</v>
      </c>
      <c r="AV823" s="28"/>
      <c r="AW823" s="28" t="s">
        <v>95</v>
      </c>
      <c r="AX823" s="28" t="s">
        <v>96</v>
      </c>
      <c r="AY823" s="28" t="n">
        <f aca="false">45-2.5-20</f>
        <v>22.5</v>
      </c>
      <c r="AZ823" s="28" t="n">
        <v>45</v>
      </c>
      <c r="BA823" s="28" t="n">
        <v>0.105</v>
      </c>
      <c r="BB823" s="33" t="e">
        <f aca="false">BA823*45/AT823</f>
        <v>#VALUE!</v>
      </c>
      <c r="BC823" s="28" t="n">
        <v>239</v>
      </c>
      <c r="BD823" s="34" t="n">
        <v>43433</v>
      </c>
      <c r="BE823" s="28" t="n">
        <v>12</v>
      </c>
      <c r="BF823" s="28" t="n">
        <v>20</v>
      </c>
      <c r="BG823" s="35" t="n">
        <v>20872.5021071079</v>
      </c>
      <c r="BH823" s="28" t="s">
        <v>987</v>
      </c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35"/>
      <c r="BV823" s="27"/>
      <c r="BW823" s="28"/>
      <c r="BX823" s="35" t="s">
        <v>2496</v>
      </c>
    </row>
    <row r="824" customFormat="false" ht="13.8" hidden="false" customHeight="false" outlineLevel="0" collapsed="false">
      <c r="A824" s="27"/>
      <c r="B824" s="28"/>
      <c r="C824" s="27"/>
      <c r="D824" s="28" t="s">
        <v>2497</v>
      </c>
      <c r="E824" s="28"/>
      <c r="F824" s="35"/>
      <c r="G824" s="28"/>
      <c r="H824" s="28"/>
      <c r="I824" s="28" t="s">
        <v>78</v>
      </c>
      <c r="J824" s="28"/>
      <c r="K824" s="28"/>
      <c r="L824" s="28"/>
      <c r="M824" s="28"/>
      <c r="N824" s="28"/>
      <c r="O824" s="28"/>
      <c r="P824" s="28"/>
      <c r="Q824" s="28"/>
      <c r="R824" s="31"/>
      <c r="S824" s="31"/>
      <c r="T824" s="31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34" t="n">
        <v>42982</v>
      </c>
      <c r="AS824" s="28" t="n">
        <v>1</v>
      </c>
      <c r="AT824" s="28" t="s">
        <v>2400</v>
      </c>
      <c r="AU824" s="28" t="s">
        <v>253</v>
      </c>
      <c r="AV824" s="28"/>
      <c r="AW824" s="28" t="s">
        <v>253</v>
      </c>
      <c r="AX824" s="28" t="s">
        <v>115</v>
      </c>
      <c r="AY824" s="28" t="n">
        <f aca="false">45-20</f>
        <v>25</v>
      </c>
      <c r="AZ824" s="28" t="n">
        <v>45</v>
      </c>
      <c r="BA824" s="28"/>
      <c r="BB824" s="28"/>
      <c r="BC824" s="28" t="s">
        <v>253</v>
      </c>
      <c r="BD824" s="34" t="n">
        <v>42985</v>
      </c>
      <c r="BE824" s="38" t="n">
        <v>1</v>
      </c>
      <c r="BF824" s="28" t="s">
        <v>116</v>
      </c>
      <c r="BG824" s="35" t="n">
        <v>8922</v>
      </c>
      <c r="BH824" s="28" t="s">
        <v>192</v>
      </c>
      <c r="BI824" s="28" t="s">
        <v>162</v>
      </c>
      <c r="BJ824" s="28" t="s">
        <v>162</v>
      </c>
      <c r="BK824" s="34" t="n">
        <v>43209</v>
      </c>
      <c r="BL824" s="27" t="n">
        <v>1</v>
      </c>
      <c r="BM824" s="28" t="s">
        <v>119</v>
      </c>
      <c r="BN824" s="28" t="n">
        <v>12</v>
      </c>
      <c r="BO824" s="28" t="s">
        <v>120</v>
      </c>
      <c r="BP824" s="28"/>
      <c r="BQ824" s="28" t="s">
        <v>181</v>
      </c>
      <c r="BR824" s="40" t="s">
        <v>2244</v>
      </c>
      <c r="BS824" s="40" t="s">
        <v>183</v>
      </c>
      <c r="BT824" s="28" t="str">
        <f aca="false">CONCATENATE(BH824,",",BQ824)</f>
        <v>6-6,2-2</v>
      </c>
      <c r="BU824" s="35" t="n">
        <v>71015000</v>
      </c>
      <c r="BV824" s="28"/>
      <c r="BW824" s="28"/>
      <c r="BX824" s="28"/>
    </row>
    <row r="825" customFormat="false" ht="13.8" hidden="false" customHeight="false" outlineLevel="0" collapsed="false">
      <c r="A825" s="27"/>
      <c r="B825" s="28"/>
      <c r="C825" s="27"/>
      <c r="D825" s="28" t="s">
        <v>2498</v>
      </c>
      <c r="E825" s="28"/>
      <c r="F825" s="35"/>
      <c r="G825" s="28"/>
      <c r="H825" s="28"/>
      <c r="I825" s="28" t="s">
        <v>78</v>
      </c>
      <c r="J825" s="28"/>
      <c r="K825" s="28"/>
      <c r="L825" s="28"/>
      <c r="M825" s="28"/>
      <c r="N825" s="28"/>
      <c r="O825" s="28"/>
      <c r="P825" s="28"/>
      <c r="Q825" s="28"/>
      <c r="R825" s="31"/>
      <c r="S825" s="31"/>
      <c r="T825" s="31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34" t="n">
        <v>42982</v>
      </c>
      <c r="AS825" s="28" t="n">
        <v>1</v>
      </c>
      <c r="AT825" s="28" t="s">
        <v>2400</v>
      </c>
      <c r="AU825" s="28" t="s">
        <v>253</v>
      </c>
      <c r="AV825" s="28"/>
      <c r="AW825" s="28" t="s">
        <v>253</v>
      </c>
      <c r="AX825" s="28" t="s">
        <v>115</v>
      </c>
      <c r="AY825" s="28" t="n">
        <f aca="false">45-20</f>
        <v>25</v>
      </c>
      <c r="AZ825" s="28" t="n">
        <v>45</v>
      </c>
      <c r="BA825" s="28"/>
      <c r="BB825" s="28"/>
      <c r="BC825" s="28" t="s">
        <v>253</v>
      </c>
      <c r="BD825" s="34" t="n">
        <v>42985</v>
      </c>
      <c r="BE825" s="38" t="n">
        <v>1</v>
      </c>
      <c r="BF825" s="28" t="s">
        <v>116</v>
      </c>
      <c r="BG825" s="35" t="n">
        <v>23615</v>
      </c>
      <c r="BH825" s="28" t="s">
        <v>963</v>
      </c>
      <c r="BI825" s="28" t="s">
        <v>133</v>
      </c>
      <c r="BJ825" s="28" t="s">
        <v>133</v>
      </c>
      <c r="BK825" s="34" t="n">
        <v>43209</v>
      </c>
      <c r="BL825" s="27" t="n">
        <v>1</v>
      </c>
      <c r="BM825" s="28" t="s">
        <v>119</v>
      </c>
      <c r="BN825" s="28" t="n">
        <v>12</v>
      </c>
      <c r="BO825" s="28" t="s">
        <v>120</v>
      </c>
      <c r="BP825" s="28"/>
      <c r="BQ825" s="28" t="s">
        <v>117</v>
      </c>
      <c r="BR825" s="40" t="s">
        <v>2492</v>
      </c>
      <c r="BS825" s="40" t="s">
        <v>280</v>
      </c>
      <c r="BT825" s="28" t="str">
        <f aca="false">CONCATENATE(BH825,",",BQ825)</f>
        <v>11-11,7-7</v>
      </c>
      <c r="BU825" s="35" t="n">
        <v>373100000</v>
      </c>
      <c r="BV825" s="28"/>
      <c r="BW825" s="28"/>
      <c r="BX825" s="28"/>
    </row>
    <row r="826" customFormat="false" ht="13.8" hidden="false" customHeight="false" outlineLevel="0" collapsed="false">
      <c r="A826" s="27"/>
      <c r="B826" s="28"/>
      <c r="C826" s="27"/>
      <c r="D826" s="28" t="s">
        <v>2499</v>
      </c>
      <c r="E826" s="28"/>
      <c r="F826" s="35"/>
      <c r="G826" s="28"/>
      <c r="H826" s="28"/>
      <c r="I826" s="28" t="s">
        <v>78</v>
      </c>
      <c r="J826" s="28"/>
      <c r="K826" s="28"/>
      <c r="L826" s="28"/>
      <c r="M826" s="28"/>
      <c r="N826" s="28"/>
      <c r="O826" s="28"/>
      <c r="P826" s="28"/>
      <c r="Q826" s="28"/>
      <c r="R826" s="31"/>
      <c r="S826" s="31"/>
      <c r="T826" s="31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34" t="n">
        <v>42997</v>
      </c>
      <c r="AS826" s="28" t="n">
        <v>2</v>
      </c>
      <c r="AT826" s="28" t="s">
        <v>2400</v>
      </c>
      <c r="AU826" s="28" t="s">
        <v>253</v>
      </c>
      <c r="AV826" s="28"/>
      <c r="AW826" s="28" t="s">
        <v>253</v>
      </c>
      <c r="AX826" s="28" t="s">
        <v>115</v>
      </c>
      <c r="AY826" s="28" t="n">
        <f aca="false">45-20</f>
        <v>25</v>
      </c>
      <c r="AZ826" s="28" t="n">
        <v>45</v>
      </c>
      <c r="BA826" s="28"/>
      <c r="BB826" s="28"/>
      <c r="BC826" s="28" t="s">
        <v>253</v>
      </c>
      <c r="BD826" s="34" t="n">
        <v>42999</v>
      </c>
      <c r="BE826" s="38" t="n">
        <v>2</v>
      </c>
      <c r="BF826" s="28" t="s">
        <v>116</v>
      </c>
      <c r="BG826" s="35" t="n">
        <v>4359.5</v>
      </c>
      <c r="BH826" s="28" t="s">
        <v>444</v>
      </c>
      <c r="BI826" s="39" t="s">
        <v>172</v>
      </c>
      <c r="BJ826" s="39" t="s">
        <v>162</v>
      </c>
      <c r="BK826" s="34" t="n">
        <v>43215</v>
      </c>
      <c r="BL826" s="27" t="n">
        <v>2</v>
      </c>
      <c r="BM826" s="28" t="s">
        <v>119</v>
      </c>
      <c r="BN826" s="28" t="n">
        <v>12</v>
      </c>
      <c r="BO826" s="28" t="s">
        <v>120</v>
      </c>
      <c r="BP826" s="28"/>
      <c r="BQ826" s="28" t="s">
        <v>2460</v>
      </c>
      <c r="BR826" s="40" t="s">
        <v>2244</v>
      </c>
      <c r="BS826" s="40" t="s">
        <v>260</v>
      </c>
      <c r="BT826" s="28" t="str">
        <f aca="false">CONCATENATE(BH826,",",BQ826)</f>
        <v>5-6,2-3</v>
      </c>
      <c r="BU826" s="35" t="n">
        <v>9658.5</v>
      </c>
      <c r="BV826" s="28"/>
      <c r="BW826" s="28"/>
      <c r="BX826" s="28"/>
    </row>
    <row r="827" customFormat="false" ht="13.8" hidden="false" customHeight="false" outlineLevel="0" collapsed="false">
      <c r="A827" s="27"/>
      <c r="B827" s="28"/>
      <c r="C827" s="27"/>
      <c r="D827" s="28" t="s">
        <v>2500</v>
      </c>
      <c r="E827" s="28"/>
      <c r="F827" s="35"/>
      <c r="G827" s="28"/>
      <c r="H827" s="28"/>
      <c r="I827" s="28" t="s">
        <v>78</v>
      </c>
      <c r="J827" s="28"/>
      <c r="K827" s="28"/>
      <c r="L827" s="28"/>
      <c r="M827" s="28"/>
      <c r="N827" s="28"/>
      <c r="O827" s="28"/>
      <c r="P827" s="28"/>
      <c r="Q827" s="28"/>
      <c r="R827" s="31"/>
      <c r="S827" s="31"/>
      <c r="T827" s="31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34" t="n">
        <v>42997</v>
      </c>
      <c r="AS827" s="28" t="n">
        <v>2</v>
      </c>
      <c r="AT827" s="28" t="s">
        <v>2400</v>
      </c>
      <c r="AU827" s="28" t="s">
        <v>253</v>
      </c>
      <c r="AV827" s="28"/>
      <c r="AW827" s="28" t="s">
        <v>253</v>
      </c>
      <c r="AX827" s="28" t="s">
        <v>115</v>
      </c>
      <c r="AY827" s="28" t="n">
        <f aca="false">45-20</f>
        <v>25</v>
      </c>
      <c r="AZ827" s="28" t="n">
        <v>45</v>
      </c>
      <c r="BA827" s="28"/>
      <c r="BB827" s="28"/>
      <c r="BC827" s="28" t="s">
        <v>253</v>
      </c>
      <c r="BD827" s="34" t="n">
        <v>42999</v>
      </c>
      <c r="BE827" s="38" t="n">
        <v>2</v>
      </c>
      <c r="BF827" s="28" t="s">
        <v>116</v>
      </c>
      <c r="BG827" s="35" t="n">
        <v>7122.5</v>
      </c>
      <c r="BH827" s="28" t="s">
        <v>2460</v>
      </c>
      <c r="BI827" s="39" t="s">
        <v>149</v>
      </c>
      <c r="BJ827" s="39" t="s">
        <v>178</v>
      </c>
      <c r="BK827" s="34" t="n">
        <v>43215</v>
      </c>
      <c r="BL827" s="27" t="n">
        <v>2</v>
      </c>
      <c r="BM827" s="28" t="s">
        <v>119</v>
      </c>
      <c r="BN827" s="28" t="n">
        <v>12</v>
      </c>
      <c r="BO827" s="28" t="s">
        <v>120</v>
      </c>
      <c r="BP827" s="28"/>
      <c r="BQ827" s="28" t="s">
        <v>1352</v>
      </c>
      <c r="BR827" s="40" t="s">
        <v>279</v>
      </c>
      <c r="BS827" s="40" t="s">
        <v>103</v>
      </c>
      <c r="BT827" s="28" t="str">
        <f aca="false">CONCATENATE(BH827,",",BQ827)</f>
        <v>2-3,6-8</v>
      </c>
      <c r="BU827" s="35" t="n">
        <v>40595000</v>
      </c>
      <c r="BV827" s="28"/>
      <c r="BW827" s="28"/>
      <c r="BX827" s="28"/>
    </row>
    <row r="828" customFormat="false" ht="13.8" hidden="false" customHeight="false" outlineLevel="0" collapsed="false">
      <c r="A828" s="27"/>
      <c r="B828" s="28"/>
      <c r="C828" s="27"/>
      <c r="D828" s="28" t="s">
        <v>2501</v>
      </c>
      <c r="E828" s="28"/>
      <c r="F828" s="35"/>
      <c r="G828" s="28"/>
      <c r="H828" s="28"/>
      <c r="I828" s="28" t="s">
        <v>78</v>
      </c>
      <c r="J828" s="28"/>
      <c r="K828" s="28"/>
      <c r="L828" s="28"/>
      <c r="M828" s="28"/>
      <c r="N828" s="28"/>
      <c r="O828" s="28"/>
      <c r="P828" s="28"/>
      <c r="Q828" s="28"/>
      <c r="R828" s="31"/>
      <c r="S828" s="31"/>
      <c r="T828" s="31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34" t="n">
        <v>43182</v>
      </c>
      <c r="AS828" s="28" t="n">
        <v>5</v>
      </c>
      <c r="AT828" s="28" t="s">
        <v>2400</v>
      </c>
      <c r="AU828" s="28" t="s">
        <v>253</v>
      </c>
      <c r="AV828" s="28"/>
      <c r="AW828" s="28" t="s">
        <v>95</v>
      </c>
      <c r="AX828" s="28" t="s">
        <v>96</v>
      </c>
      <c r="AY828" s="28" t="n">
        <f aca="false">45-4-20</f>
        <v>21</v>
      </c>
      <c r="AZ828" s="28" t="n">
        <v>45</v>
      </c>
      <c r="BA828" s="28" t="s">
        <v>2462</v>
      </c>
      <c r="BB828" s="28"/>
      <c r="BC828" s="28" t="s">
        <v>253</v>
      </c>
      <c r="BD828" s="34" t="n">
        <v>43215</v>
      </c>
      <c r="BE828" s="38" t="n">
        <v>4</v>
      </c>
      <c r="BF828" s="28" t="s">
        <v>116</v>
      </c>
      <c r="BG828" s="35" t="n">
        <v>113227.217842639</v>
      </c>
      <c r="BH828" s="28" t="s">
        <v>632</v>
      </c>
      <c r="BI828" s="39" t="s">
        <v>168</v>
      </c>
      <c r="BJ828" s="39" t="s">
        <v>172</v>
      </c>
      <c r="BK828" s="34" t="n">
        <v>43220</v>
      </c>
      <c r="BL828" s="27" t="n">
        <v>3</v>
      </c>
      <c r="BM828" s="28" t="s">
        <v>205</v>
      </c>
      <c r="BN828" s="28" t="n">
        <v>12</v>
      </c>
      <c r="BO828" s="28" t="s">
        <v>120</v>
      </c>
      <c r="BP828" s="28"/>
      <c r="BQ828" s="28" t="s">
        <v>2112</v>
      </c>
      <c r="BR828" s="40" t="s">
        <v>279</v>
      </c>
      <c r="BS828" s="40" t="s">
        <v>123</v>
      </c>
      <c r="BT828" s="28" t="str">
        <f aca="false">CONCATENATE(BH828,",",BQ828)</f>
        <v>4-5,6-9</v>
      </c>
      <c r="BU828" s="35" t="n">
        <v>1503500000</v>
      </c>
      <c r="BV828" s="28"/>
      <c r="BW828" s="28"/>
      <c r="BX828" s="28"/>
    </row>
    <row r="829" customFormat="false" ht="13.8" hidden="false" customHeight="false" outlineLevel="0" collapsed="false">
      <c r="A829" s="27"/>
      <c r="B829" s="28"/>
      <c r="C829" s="27"/>
      <c r="D829" s="28" t="s">
        <v>2461</v>
      </c>
      <c r="E829" s="28"/>
      <c r="F829" s="35"/>
      <c r="G829" s="28"/>
      <c r="H829" s="28"/>
      <c r="I829" s="28" t="s">
        <v>78</v>
      </c>
      <c r="J829" s="28"/>
      <c r="K829" s="28"/>
      <c r="L829" s="28"/>
      <c r="M829" s="28"/>
      <c r="N829" s="28"/>
      <c r="O829" s="28"/>
      <c r="P829" s="28"/>
      <c r="Q829" s="28"/>
      <c r="R829" s="31"/>
      <c r="S829" s="31"/>
      <c r="T829" s="31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34" t="n">
        <v>43182</v>
      </c>
      <c r="AS829" s="28" t="n">
        <v>5</v>
      </c>
      <c r="AT829" s="28" t="s">
        <v>2400</v>
      </c>
      <c r="AU829" s="28" t="s">
        <v>253</v>
      </c>
      <c r="AV829" s="28"/>
      <c r="AW829" s="28" t="s">
        <v>95</v>
      </c>
      <c r="AX829" s="28" t="s">
        <v>96</v>
      </c>
      <c r="AY829" s="28" t="n">
        <f aca="false">45-4-20</f>
        <v>21</v>
      </c>
      <c r="AZ829" s="28" t="n">
        <v>45</v>
      </c>
      <c r="BA829" s="28" t="s">
        <v>2462</v>
      </c>
      <c r="BB829" s="28"/>
      <c r="BC829" s="28" t="s">
        <v>253</v>
      </c>
      <c r="BD829" s="34" t="n">
        <v>43215</v>
      </c>
      <c r="BE829" s="38" t="n">
        <v>4</v>
      </c>
      <c r="BF829" s="28" t="s">
        <v>116</v>
      </c>
      <c r="BG829" s="35" t="n">
        <v>47111.3337277797</v>
      </c>
      <c r="BH829" s="28" t="s">
        <v>444</v>
      </c>
      <c r="BI829" s="39" t="s">
        <v>172</v>
      </c>
      <c r="BJ829" s="39" t="s">
        <v>162</v>
      </c>
      <c r="BK829" s="34" t="n">
        <v>43220</v>
      </c>
      <c r="BL829" s="27" t="n">
        <v>3</v>
      </c>
      <c r="BM829" s="28" t="s">
        <v>205</v>
      </c>
      <c r="BN829" s="28" t="n">
        <v>12</v>
      </c>
      <c r="BO829" s="28" t="s">
        <v>120</v>
      </c>
      <c r="BP829" s="28"/>
      <c r="BQ829" s="28" t="s">
        <v>379</v>
      </c>
      <c r="BR829" s="40" t="s">
        <v>2244</v>
      </c>
      <c r="BS829" s="40" t="s">
        <v>208</v>
      </c>
      <c r="BT829" s="28" t="str">
        <f aca="false">CONCATENATE(BH829,",",BQ829)</f>
        <v>5-6,2-6</v>
      </c>
      <c r="BU829" s="35" t="n">
        <v>1054200000</v>
      </c>
      <c r="BV829" s="28"/>
      <c r="BW829" s="28"/>
      <c r="BX829" s="28"/>
    </row>
    <row r="830" customFormat="false" ht="13.8" hidden="false" customHeight="false" outlineLevel="0" collapsed="false">
      <c r="A830" s="27"/>
      <c r="B830" s="28"/>
      <c r="C830" s="27"/>
      <c r="D830" s="28" t="s">
        <v>2502</v>
      </c>
      <c r="E830" s="28"/>
      <c r="F830" s="35"/>
      <c r="G830" s="28"/>
      <c r="H830" s="28"/>
      <c r="I830" s="28" t="s">
        <v>78</v>
      </c>
      <c r="J830" s="28"/>
      <c r="K830" s="28"/>
      <c r="L830" s="28"/>
      <c r="M830" s="28"/>
      <c r="N830" s="28"/>
      <c r="O830" s="28"/>
      <c r="P830" s="28"/>
      <c r="Q830" s="28"/>
      <c r="R830" s="31"/>
      <c r="S830" s="31"/>
      <c r="T830" s="31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34" t="n">
        <v>43187</v>
      </c>
      <c r="AS830" s="28" t="n">
        <v>6</v>
      </c>
      <c r="AT830" s="28" t="s">
        <v>2400</v>
      </c>
      <c r="AU830" s="28" t="s">
        <v>253</v>
      </c>
      <c r="AV830" s="28"/>
      <c r="AW830" s="28" t="s">
        <v>95</v>
      </c>
      <c r="AX830" s="28" t="s">
        <v>96</v>
      </c>
      <c r="AY830" s="28" t="n">
        <f aca="false">45-4-20</f>
        <v>21</v>
      </c>
      <c r="AZ830" s="28" t="n">
        <v>45</v>
      </c>
      <c r="BA830" s="28" t="s">
        <v>303</v>
      </c>
      <c r="BB830" s="28"/>
      <c r="BC830" s="28" t="s">
        <v>253</v>
      </c>
      <c r="BD830" s="34" t="n">
        <v>43215</v>
      </c>
      <c r="BE830" s="38" t="n">
        <v>4</v>
      </c>
      <c r="BF830" s="28" t="s">
        <v>116</v>
      </c>
      <c r="BG830" s="35" t="n">
        <v>82455.0625322071</v>
      </c>
      <c r="BH830" s="28" t="s">
        <v>193</v>
      </c>
      <c r="BI830" s="39" t="s">
        <v>118</v>
      </c>
      <c r="BJ830" s="39" t="s">
        <v>141</v>
      </c>
      <c r="BK830" s="34" t="n">
        <v>43220</v>
      </c>
      <c r="BL830" s="27" t="n">
        <v>3</v>
      </c>
      <c r="BM830" s="28" t="s">
        <v>205</v>
      </c>
      <c r="BN830" s="28" t="n">
        <v>12</v>
      </c>
      <c r="BO830" s="28" t="s">
        <v>120</v>
      </c>
      <c r="BP830" s="28"/>
      <c r="BQ830" s="28" t="s">
        <v>892</v>
      </c>
      <c r="BR830" s="40" t="s">
        <v>2240</v>
      </c>
      <c r="BS830" s="40" t="s">
        <v>208</v>
      </c>
      <c r="BT830" s="28" t="str">
        <f aca="false">CONCATENATE(BH830,",",BQ830)</f>
        <v>7-8,1-6</v>
      </c>
      <c r="BU830" s="35" t="n">
        <v>1266000000</v>
      </c>
      <c r="BV830" s="28"/>
      <c r="BW830" s="28"/>
      <c r="BX830" s="28"/>
    </row>
    <row r="831" customFormat="false" ht="13.8" hidden="false" customHeight="false" outlineLevel="0" collapsed="false">
      <c r="A831" s="27"/>
      <c r="B831" s="28"/>
      <c r="C831" s="27"/>
      <c r="D831" s="28" t="s">
        <v>2503</v>
      </c>
      <c r="E831" s="28"/>
      <c r="F831" s="35"/>
      <c r="G831" s="28"/>
      <c r="H831" s="28"/>
      <c r="I831" s="28" t="s">
        <v>90</v>
      </c>
      <c r="J831" s="28"/>
      <c r="K831" s="28"/>
      <c r="L831" s="28"/>
      <c r="M831" s="28"/>
      <c r="N831" s="28"/>
      <c r="O831" s="28"/>
      <c r="P831" s="28"/>
      <c r="Q831" s="28"/>
      <c r="R831" s="31"/>
      <c r="S831" s="31"/>
      <c r="T831" s="31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34" t="n">
        <v>43159</v>
      </c>
      <c r="AS831" s="28" t="n">
        <v>4</v>
      </c>
      <c r="AT831" s="28" t="s">
        <v>2400</v>
      </c>
      <c r="AU831" s="28" t="s">
        <v>253</v>
      </c>
      <c r="AV831" s="28"/>
      <c r="AW831" s="28" t="s">
        <v>253</v>
      </c>
      <c r="AX831" s="28" t="s">
        <v>96</v>
      </c>
      <c r="AY831" s="28" t="n">
        <v>45</v>
      </c>
      <c r="AZ831" s="28" t="n">
        <v>45</v>
      </c>
      <c r="BA831" s="45"/>
      <c r="BB831" s="28"/>
      <c r="BC831" s="28"/>
      <c r="BD831" s="28"/>
      <c r="BE831" s="38"/>
      <c r="BF831" s="28"/>
      <c r="BG831" s="35"/>
      <c r="BH831" s="28"/>
      <c r="BI831" s="28"/>
      <c r="BJ831" s="28"/>
      <c r="BK831" s="28"/>
      <c r="BL831" s="27"/>
      <c r="BM831" s="28"/>
      <c r="BN831" s="28"/>
      <c r="BO831" s="28"/>
      <c r="BP831" s="28"/>
      <c r="BQ831" s="28"/>
      <c r="BR831" s="28"/>
      <c r="BS831" s="28"/>
      <c r="BT831" s="28"/>
      <c r="BU831" s="35"/>
      <c r="BV831" s="28"/>
      <c r="BW831" s="28"/>
      <c r="BX831" s="28"/>
    </row>
    <row r="832" customFormat="false" ht="13.8" hidden="false" customHeight="false" outlineLevel="0" collapsed="false">
      <c r="A832" s="27"/>
      <c r="B832" s="28"/>
      <c r="C832" s="27"/>
      <c r="D832" s="28" t="s">
        <v>2504</v>
      </c>
      <c r="E832" s="28"/>
      <c r="F832" s="35"/>
      <c r="G832" s="28"/>
      <c r="H832" s="28"/>
      <c r="I832" s="28" t="s">
        <v>90</v>
      </c>
      <c r="J832" s="28"/>
      <c r="K832" s="28"/>
      <c r="L832" s="28"/>
      <c r="M832" s="28"/>
      <c r="N832" s="28"/>
      <c r="O832" s="28"/>
      <c r="P832" s="28"/>
      <c r="Q832" s="28"/>
      <c r="R832" s="31"/>
      <c r="S832" s="31"/>
      <c r="T832" s="31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34" t="n">
        <v>43159</v>
      </c>
      <c r="AS832" s="28" t="n">
        <v>4</v>
      </c>
      <c r="AT832" s="28" t="s">
        <v>2400</v>
      </c>
      <c r="AU832" s="28" t="s">
        <v>253</v>
      </c>
      <c r="AV832" s="28"/>
      <c r="AW832" s="28" t="s">
        <v>253</v>
      </c>
      <c r="AX832" s="28" t="s">
        <v>96</v>
      </c>
      <c r="AY832" s="28" t="n">
        <v>45</v>
      </c>
      <c r="AZ832" s="28" t="n">
        <v>45</v>
      </c>
      <c r="BA832" s="33"/>
      <c r="BB832" s="28"/>
      <c r="BC832" s="28"/>
      <c r="BD832" s="28"/>
      <c r="BE832" s="38"/>
      <c r="BF832" s="28"/>
      <c r="BG832" s="35"/>
      <c r="BH832" s="28"/>
      <c r="BI832" s="28"/>
      <c r="BJ832" s="28"/>
      <c r="BK832" s="28"/>
      <c r="BL832" s="27"/>
      <c r="BM832" s="28"/>
      <c r="BN832" s="28"/>
      <c r="BO832" s="28"/>
      <c r="BP832" s="28"/>
      <c r="BQ832" s="28"/>
      <c r="BR832" s="28"/>
      <c r="BS832" s="28"/>
      <c r="BT832" s="28"/>
      <c r="BU832" s="35"/>
      <c r="BV832" s="28"/>
      <c r="BW832" s="28"/>
      <c r="BX832" s="28"/>
      <c r="BZ832" s="73"/>
      <c r="CA832" s="73"/>
      <c r="CB832" s="73"/>
    </row>
    <row r="833" customFormat="false" ht="13.8" hidden="false" customHeight="false" outlineLevel="0" collapsed="false">
      <c r="A833" s="27"/>
      <c r="B833" s="70"/>
      <c r="C833" s="27"/>
      <c r="D833" s="70"/>
      <c r="E833" s="70"/>
      <c r="F833" s="28"/>
      <c r="G833" s="70"/>
      <c r="H833" s="70"/>
      <c r="I833" s="28"/>
      <c r="J833" s="27"/>
      <c r="K833" s="70"/>
      <c r="L833" s="70"/>
      <c r="M833" s="70"/>
      <c r="N833" s="70"/>
      <c r="O833" s="70"/>
      <c r="P833" s="70"/>
      <c r="Q833" s="70"/>
      <c r="R833" s="31"/>
      <c r="S833" s="31"/>
      <c r="T833" s="31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34" t="n">
        <v>43390</v>
      </c>
      <c r="BE833" s="28" t="n">
        <v>4</v>
      </c>
      <c r="BF833" s="28" t="n">
        <v>20</v>
      </c>
      <c r="BG833" s="35" t="n">
        <v>82825.3102030559</v>
      </c>
      <c r="BH833" s="28" t="s">
        <v>2205</v>
      </c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4"/>
      <c r="BV833" s="27"/>
      <c r="BW833" s="70"/>
      <c r="BX833" s="28" t="s">
        <v>2505</v>
      </c>
      <c r="BZ833" s="73"/>
      <c r="CA833" s="73"/>
      <c r="CB833" s="73"/>
    </row>
    <row r="834" customFormat="false" ht="13.8" hidden="false" customHeight="false" outlineLevel="0" collapsed="false">
      <c r="A834" s="27"/>
      <c r="B834" s="70"/>
      <c r="C834" s="27"/>
      <c r="D834" s="70"/>
      <c r="E834" s="70"/>
      <c r="F834" s="28"/>
      <c r="G834" s="70"/>
      <c r="H834" s="70"/>
      <c r="I834" s="28"/>
      <c r="J834" s="27"/>
      <c r="K834" s="70"/>
      <c r="L834" s="70"/>
      <c r="M834" s="70"/>
      <c r="N834" s="70"/>
      <c r="O834" s="70"/>
      <c r="P834" s="70"/>
      <c r="Q834" s="70"/>
      <c r="R834" s="31"/>
      <c r="S834" s="31"/>
      <c r="T834" s="31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34" t="n">
        <v>43405</v>
      </c>
      <c r="BE834" s="28" t="n">
        <v>6</v>
      </c>
      <c r="BF834" s="28" t="n">
        <v>20</v>
      </c>
      <c r="BG834" s="35" t="n">
        <v>40511.5908290885</v>
      </c>
      <c r="BH834" s="28" t="s">
        <v>2455</v>
      </c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4"/>
      <c r="BV834" s="27"/>
      <c r="BW834" s="70"/>
      <c r="BX834" s="28" t="s">
        <v>2505</v>
      </c>
      <c r="BZ834" s="73"/>
      <c r="CA834" s="73"/>
      <c r="CB834" s="73"/>
    </row>
    <row r="835" customFormat="false" ht="13.8" hidden="false" customHeight="false" outlineLevel="0" collapsed="false">
      <c r="A835" s="27"/>
      <c r="B835" s="70"/>
      <c r="C835" s="27"/>
      <c r="D835" s="70"/>
      <c r="E835" s="70"/>
      <c r="F835" s="28"/>
      <c r="G835" s="70"/>
      <c r="H835" s="70"/>
      <c r="I835" s="28"/>
      <c r="J835" s="27"/>
      <c r="K835" s="70"/>
      <c r="L835" s="70"/>
      <c r="M835" s="70"/>
      <c r="N835" s="70"/>
      <c r="O835" s="70"/>
      <c r="P835" s="70"/>
      <c r="Q835" s="70"/>
      <c r="R835" s="31"/>
      <c r="S835" s="31"/>
      <c r="T835" s="31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34" t="n">
        <v>43413</v>
      </c>
      <c r="BE835" s="28" t="n">
        <v>7</v>
      </c>
      <c r="BF835" s="28" t="n">
        <v>20</v>
      </c>
      <c r="BG835" s="35" t="n">
        <v>22811.0605238514</v>
      </c>
      <c r="BH835" s="28" t="s">
        <v>1363</v>
      </c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4"/>
      <c r="BV835" s="27"/>
      <c r="BW835" s="70"/>
      <c r="BX835" s="28" t="s">
        <v>2505</v>
      </c>
      <c r="BZ835" s="73"/>
      <c r="CA835" s="73"/>
      <c r="CB835" s="73"/>
    </row>
    <row r="836" customFormat="false" ht="13.8" hidden="false" customHeight="false" outlineLevel="0" collapsed="false">
      <c r="A836" s="27"/>
      <c r="B836" s="70"/>
      <c r="C836" s="27"/>
      <c r="D836" s="70"/>
      <c r="E836" s="70"/>
      <c r="F836" s="28"/>
      <c r="G836" s="70"/>
      <c r="H836" s="70"/>
      <c r="I836" s="28"/>
      <c r="J836" s="27"/>
      <c r="K836" s="70"/>
      <c r="L836" s="70"/>
      <c r="M836" s="70"/>
      <c r="N836" s="70"/>
      <c r="O836" s="70"/>
      <c r="P836" s="70"/>
      <c r="Q836" s="70"/>
      <c r="R836" s="31"/>
      <c r="S836" s="31"/>
      <c r="T836" s="31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34" t="n">
        <v>43425</v>
      </c>
      <c r="BE836" s="28" t="n">
        <v>8</v>
      </c>
      <c r="BF836" s="28" t="n">
        <v>20</v>
      </c>
      <c r="BG836" s="35" t="n">
        <v>25912.3168314228</v>
      </c>
      <c r="BH836" s="28" t="s">
        <v>982</v>
      </c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4"/>
      <c r="BV836" s="27"/>
      <c r="BW836" s="70"/>
      <c r="BX836" s="28" t="s">
        <v>2505</v>
      </c>
      <c r="BZ836" s="73"/>
      <c r="CA836" s="73"/>
      <c r="CB836" s="73"/>
    </row>
    <row r="837" customFormat="false" ht="13.8" hidden="false" customHeight="false" outlineLevel="0" collapsed="false">
      <c r="A837" s="27"/>
      <c r="B837" s="70"/>
      <c r="C837" s="27"/>
      <c r="D837" s="70"/>
      <c r="E837" s="70"/>
      <c r="F837" s="28"/>
      <c r="G837" s="70"/>
      <c r="H837" s="70"/>
      <c r="I837" s="28"/>
      <c r="J837" s="27"/>
      <c r="K837" s="70"/>
      <c r="L837" s="70"/>
      <c r="M837" s="70"/>
      <c r="N837" s="70"/>
      <c r="O837" s="70"/>
      <c r="P837" s="70"/>
      <c r="Q837" s="70"/>
      <c r="R837" s="31"/>
      <c r="S837" s="31"/>
      <c r="T837" s="31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34" t="n">
        <v>43426</v>
      </c>
      <c r="BE837" s="28" t="n">
        <v>9</v>
      </c>
      <c r="BF837" s="28" t="n">
        <v>20</v>
      </c>
      <c r="BG837" s="35" t="n">
        <v>22610.1856289744</v>
      </c>
      <c r="BH837" s="28" t="s">
        <v>943</v>
      </c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4"/>
      <c r="BV837" s="27"/>
      <c r="BW837" s="70"/>
      <c r="BX837" s="28" t="s">
        <v>2505</v>
      </c>
      <c r="BZ837" s="73"/>
      <c r="CA837" s="73"/>
      <c r="CB837" s="73"/>
    </row>
    <row r="838" customFormat="false" ht="13.8" hidden="false" customHeight="false" outlineLevel="0" collapsed="false">
      <c r="A838" s="27"/>
      <c r="B838" s="70"/>
      <c r="C838" s="27"/>
      <c r="D838" s="70"/>
      <c r="E838" s="70"/>
      <c r="F838" s="28"/>
      <c r="G838" s="70"/>
      <c r="H838" s="70"/>
      <c r="I838" s="28"/>
      <c r="J838" s="27"/>
      <c r="K838" s="70"/>
      <c r="L838" s="70"/>
      <c r="M838" s="70"/>
      <c r="N838" s="70"/>
      <c r="O838" s="70"/>
      <c r="P838" s="70"/>
      <c r="Q838" s="70"/>
      <c r="R838" s="31"/>
      <c r="S838" s="31"/>
      <c r="T838" s="31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34" t="n">
        <v>43430</v>
      </c>
      <c r="BE838" s="28" t="n">
        <v>10</v>
      </c>
      <c r="BF838" s="28" t="n">
        <v>20</v>
      </c>
      <c r="BG838" s="35" t="n">
        <v>31501.3454558394</v>
      </c>
      <c r="BH838" s="28" t="s">
        <v>140</v>
      </c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4"/>
      <c r="BV838" s="27"/>
      <c r="BW838" s="70"/>
      <c r="BX838" s="28" t="s">
        <v>2505</v>
      </c>
      <c r="BZ838" s="73"/>
      <c r="CA838" s="73"/>
      <c r="CB838" s="73"/>
    </row>
  </sheetData>
  <conditionalFormatting sqref="BH200">
    <cfRule type="duplicateValues" priority="2" aboveAverage="0" equalAverage="0" bottom="0" percent="0" rank="0" text="" dxfId="0"/>
  </conditionalFormatting>
  <conditionalFormatting sqref="BH157">
    <cfRule type="duplicateValues" priority="3" aboveAverage="0" equalAverage="0" bottom="0" percent="0" rank="0" text="" dxfId="1"/>
  </conditionalFormatting>
  <conditionalFormatting sqref="BH186">
    <cfRule type="duplicateValues" priority="4" aboveAverage="0" equalAverage="0" bottom="0" percent="0" rank="0" text="" dxfId="2"/>
  </conditionalFormatting>
  <conditionalFormatting sqref="BH223">
    <cfRule type="duplicateValues" priority="5" aboveAverage="0" equalAverage="0" bottom="0" percent="0" rank="0" text="" dxfId="3"/>
  </conditionalFormatting>
  <conditionalFormatting sqref="BH246">
    <cfRule type="duplicateValues" priority="6" aboveAverage="0" equalAverage="0" bottom="0" percent="0" rank="0" text="" dxfId="4"/>
  </conditionalFormatting>
  <conditionalFormatting sqref="BH119">
    <cfRule type="duplicateValues" priority="7" aboveAverage="0" equalAverage="0" bottom="0" percent="0" rank="0" text="" dxfId="5"/>
  </conditionalFormatting>
  <conditionalFormatting sqref="BH120">
    <cfRule type="duplicateValues" priority="8" aboveAverage="0" equalAverage="0" bottom="0" percent="0" rank="0" text="" dxfId="6"/>
  </conditionalFormatting>
  <conditionalFormatting sqref="BH121"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2019-03-02T12:54:48Z</dcterms:created>
  <dc:creator>Jaelle Brealey</dc:creator>
  <dc:description/>
  <dc:language>en-CA</dc:language>
  <cp:lastModifiedBy/>
  <dcterms:modified xsi:type="dcterms:W3CDTF">2020-09-25T11:41:13Z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