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05" yWindow="-105" windowWidth="19425" windowHeight="10425" tabRatio="809" activeTab="4"/>
  </bookViews>
  <sheets>
    <sheet name="SeqV3_PrgeAllAreas" sheetId="4" r:id="rId1"/>
    <sheet name="SeqV3_RemovalArea" sheetId="6" r:id="rId2"/>
    <sheet name="SeqV3_ComprArea" sheetId="7" r:id="rId3"/>
    <sheet name="ListOfPoweredComponents" sheetId="8" r:id="rId4"/>
    <sheet name="ListOfSensors" sheetId="9" r:id="rId5"/>
    <sheet name="Automation" sheetId="10" r:id="rId6"/>
    <sheet name="ListOfHEXs" sheetId="12" r:id="rId7"/>
    <sheet name="Material" sheetId="11" r:id="rId8"/>
  </sheets>
  <definedNames>
    <definedName name="_xlnm._FilterDatabase" localSheetId="3" hidden="1">ListOfPoweredComponents!$A$1:$T$1</definedName>
    <definedName name="_xlnm._FilterDatabase" localSheetId="4" hidden="1">ListOfSensors!$A$1:$W$1</definedName>
    <definedName name="_xlnm.Print_Area" localSheetId="3">ListOfPoweredComponents!$A$1:$Q$43</definedName>
    <definedName name="_xlnm.Print_Area" localSheetId="4">ListOfSensors!$A$1:$W$70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8" l="1"/>
  <c r="M17" i="8"/>
  <c r="P5" i="8"/>
  <c r="P6" i="8"/>
  <c r="S19" i="9" l="1"/>
  <c r="S17" i="9"/>
  <c r="U13" i="10" l="1"/>
  <c r="Q13" i="10"/>
  <c r="Q46" i="8" l="1"/>
  <c r="U6" i="10" s="1"/>
  <c r="Q6" i="10"/>
  <c r="V6" i="10"/>
  <c r="S51" i="9"/>
  <c r="S48" i="9"/>
  <c r="S47" i="9"/>
  <c r="S44" i="9"/>
  <c r="S43" i="9"/>
  <c r="M19" i="11"/>
  <c r="N19" i="11" s="1"/>
  <c r="M18" i="11"/>
  <c r="N18" i="11" s="1"/>
  <c r="M17" i="11"/>
  <c r="N17" i="11" s="1"/>
  <c r="M16" i="11"/>
  <c r="N16" i="11" s="1"/>
  <c r="M15" i="11"/>
  <c r="N15" i="11" s="1"/>
  <c r="M14" i="11"/>
  <c r="N14" i="11" s="1"/>
  <c r="M13" i="11"/>
  <c r="N13" i="11" s="1"/>
  <c r="N12" i="11"/>
  <c r="N11" i="11"/>
  <c r="N10" i="11"/>
  <c r="N9" i="11"/>
  <c r="M6" i="11"/>
  <c r="N6" i="11" s="1"/>
  <c r="M5" i="11"/>
  <c r="N5" i="11" s="1"/>
  <c r="M4" i="11"/>
  <c r="N4" i="11" s="1"/>
  <c r="M3" i="11"/>
  <c r="N3" i="11" s="1"/>
  <c r="M2" i="11"/>
  <c r="N2" i="11" s="1"/>
  <c r="I20" i="12"/>
  <c r="N22" i="11" l="1"/>
  <c r="Q5" i="10" l="1"/>
  <c r="V5" i="10"/>
  <c r="W2" i="10"/>
  <c r="Q4" i="10"/>
  <c r="V3" i="10"/>
  <c r="Q3" i="10"/>
  <c r="Q2" i="10"/>
  <c r="Q7" i="10"/>
  <c r="T2" i="10"/>
  <c r="V2" i="10" s="1"/>
  <c r="P11" i="8"/>
  <c r="P8" i="8"/>
  <c r="P9" i="8"/>
  <c r="P10" i="8"/>
  <c r="P7" i="8"/>
  <c r="W3" i="10"/>
  <c r="M2" i="10"/>
  <c r="W13" i="10" l="1"/>
  <c r="P46" i="8"/>
  <c r="W6" i="10" s="1"/>
  <c r="S59" i="9"/>
  <c r="S58" i="9"/>
  <c r="S57" i="9"/>
  <c r="S56" i="9"/>
  <c r="Q53" i="9"/>
  <c r="S54" i="9"/>
  <c r="S50" i="9"/>
  <c r="Q49" i="9"/>
  <c r="Q45" i="9"/>
  <c r="S46" i="9"/>
  <c r="S21" i="9" l="1"/>
  <c r="S20" i="9"/>
  <c r="S18" i="9"/>
  <c r="Q16" i="9" l="1"/>
  <c r="Q15" i="9"/>
  <c r="Q14" i="9"/>
  <c r="Q13" i="9"/>
  <c r="Q12" i="9"/>
  <c r="Q11" i="9"/>
  <c r="S10" i="9"/>
  <c r="S9" i="9"/>
  <c r="S8" i="9"/>
  <c r="S7" i="9"/>
  <c r="S4" i="9"/>
  <c r="S3" i="9"/>
  <c r="S2" i="9"/>
  <c r="Q70" i="9" l="1"/>
  <c r="U4" i="10" s="1"/>
  <c r="S70" i="9"/>
  <c r="W4" i="10" s="1"/>
  <c r="T28" i="8"/>
  <c r="T29" i="8" s="1"/>
  <c r="T30" i="8" s="1"/>
  <c r="T20" i="8"/>
  <c r="T18" i="8" l="1"/>
  <c r="T15" i="8"/>
  <c r="T14" i="8"/>
  <c r="T12" i="8"/>
  <c r="T13" i="8"/>
  <c r="T4" i="8"/>
  <c r="T3" i="8"/>
  <c r="T2" i="8"/>
  <c r="M3" i="8"/>
  <c r="M4" i="8"/>
  <c r="M2" i="8"/>
  <c r="B29" i="6" l="1"/>
  <c r="B57" i="7" l="1"/>
  <c r="B46" i="7" l="1"/>
  <c r="H26" i="7" s="1"/>
  <c r="T26" i="8" s="1"/>
  <c r="F26" i="7"/>
  <c r="I26" i="7"/>
  <c r="T23" i="8" s="1"/>
  <c r="G26" i="7"/>
  <c r="T25" i="8" s="1"/>
  <c r="B50" i="7"/>
  <c r="B51" i="7" s="1"/>
  <c r="B30" i="6"/>
  <c r="B57" i="4"/>
  <c r="B58" i="4" s="1"/>
  <c r="F3" i="6"/>
  <c r="T38" i="8" l="1"/>
  <c r="F25" i="7"/>
  <c r="T24" i="8"/>
  <c r="G25" i="7"/>
  <c r="H25" i="7" s="1"/>
  <c r="F4" i="7"/>
  <c r="T32" i="8" s="1"/>
  <c r="F3" i="4"/>
  <c r="F2" i="4" s="1"/>
  <c r="T19" i="8" l="1"/>
  <c r="I25" i="7"/>
  <c r="I24" i="7" s="1"/>
  <c r="H24" i="7"/>
  <c r="G24" i="7"/>
  <c r="F3" i="7"/>
  <c r="B58" i="7"/>
  <c r="F24" i="7"/>
  <c r="G3" i="4"/>
  <c r="G3" i="7" l="1"/>
  <c r="F2" i="7"/>
  <c r="G2" i="4"/>
  <c r="H3" i="4"/>
  <c r="I3" i="4" l="1"/>
  <c r="H2" i="4"/>
  <c r="J3" i="4" l="1"/>
  <c r="I2" i="4"/>
  <c r="K3" i="4" l="1"/>
  <c r="J2" i="4"/>
  <c r="L3" i="4" l="1"/>
  <c r="K2" i="4"/>
  <c r="M3" i="4" l="1"/>
  <c r="L2" i="4"/>
  <c r="M2" i="4" l="1"/>
  <c r="N3" i="4"/>
  <c r="O3" i="4" l="1"/>
  <c r="O2" i="4" s="1"/>
  <c r="N2" i="4"/>
  <c r="H3" i="7" l="1"/>
  <c r="G2" i="7"/>
  <c r="G3" i="6"/>
  <c r="F2" i="6"/>
  <c r="I3" i="7" l="1"/>
  <c r="B54" i="7" s="1"/>
  <c r="B55" i="7" s="1"/>
  <c r="H2" i="7"/>
  <c r="H3" i="6"/>
  <c r="G2" i="6"/>
  <c r="I2" i="7" l="1"/>
  <c r="I3" i="6"/>
  <c r="J3" i="6" s="1"/>
  <c r="H2" i="6"/>
  <c r="K3" i="6" l="1"/>
  <c r="K2" i="6" s="1"/>
  <c r="J2" i="6"/>
  <c r="I2" i="6"/>
</calcChain>
</file>

<file path=xl/comments1.xml><?xml version="1.0" encoding="utf-8"?>
<comments xmlns="http://schemas.openxmlformats.org/spreadsheetml/2006/main">
  <authors>
    <author>Author</author>
  </authors>
  <commentList>
    <comment ref="T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 might be not enough, requirring a second supply</t>
        </r>
      </text>
    </comment>
  </commentList>
</comments>
</file>

<file path=xl/sharedStrings.xml><?xml version="1.0" encoding="utf-8"?>
<sst xmlns="http://schemas.openxmlformats.org/spreadsheetml/2006/main" count="2810" uniqueCount="599">
  <si>
    <t>FADS</t>
  </si>
  <si>
    <t>FDES</t>
  </si>
  <si>
    <t>FREG</t>
  </si>
  <si>
    <t>BV1</t>
  </si>
  <si>
    <t>BV2</t>
  </si>
  <si>
    <t>VCB1</t>
  </si>
  <si>
    <t>VCB3</t>
  </si>
  <si>
    <t>PWR</t>
  </si>
  <si>
    <t>Fan adsorption</t>
  </si>
  <si>
    <t>Fan desorption</t>
  </si>
  <si>
    <t>Butterfly valve 1 before contactor</t>
  </si>
  <si>
    <t>Buttrefly valve 2 after contactor</t>
  </si>
  <si>
    <t xml:space="preserve">Isolation Valve before Water Collector </t>
  </si>
  <si>
    <t xml:space="preserve">Discharge Valve Water Collector </t>
  </si>
  <si>
    <t>Solenoid Valve Thermal Wave 1</t>
  </si>
  <si>
    <t>Solenoid Valve Thermal Wave 2</t>
  </si>
  <si>
    <t>Solenoid Valve Thermal Wave 3</t>
  </si>
  <si>
    <t>Solenoid Valve Thermal Wave 4</t>
  </si>
  <si>
    <t>Pump water regenerative heat exchangers loop</t>
  </si>
  <si>
    <t>PWH</t>
  </si>
  <si>
    <t>PWC</t>
  </si>
  <si>
    <t>Pump Heating Water Loop</t>
  </si>
  <si>
    <t>Pump Cooling Water Loop</t>
  </si>
  <si>
    <t>Area</t>
  </si>
  <si>
    <t>Description</t>
  </si>
  <si>
    <t>Contactor Adsorption</t>
  </si>
  <si>
    <t>Area Code</t>
  </si>
  <si>
    <t>VCB5</t>
  </si>
  <si>
    <t>ON</t>
  </si>
  <si>
    <t>OFF</t>
  </si>
  <si>
    <t>OPEN</t>
  </si>
  <si>
    <t>CLOSED</t>
  </si>
  <si>
    <t>CO2 Collector Adsorption</t>
  </si>
  <si>
    <t>Removal Area α</t>
  </si>
  <si>
    <t>RAα</t>
  </si>
  <si>
    <t>Fan regeneration</t>
  </si>
  <si>
    <t>BV3</t>
  </si>
  <si>
    <t>Buttrefly valve 3 for collectors regeneration</t>
  </si>
  <si>
    <t>V2</t>
  </si>
  <si>
    <t>V4</t>
  </si>
  <si>
    <t>V1</t>
  </si>
  <si>
    <t>Isolation Valve before CO2 Collector</t>
  </si>
  <si>
    <t>H2O Collector Des</t>
  </si>
  <si>
    <t>H2O Collector Adsorption</t>
  </si>
  <si>
    <t>CO2 Collector Des</t>
  </si>
  <si>
    <t>Connection Valve from CO2 Collector to compression trains</t>
  </si>
  <si>
    <t>State Duration [s]</t>
  </si>
  <si>
    <t>Check 60s is enough for RH=0%</t>
  </si>
  <si>
    <t>Check 60s is enough for yCO2=0</t>
  </si>
  <si>
    <t>Restart from Green State</t>
  </si>
  <si>
    <t>Compressor Train A</t>
  </si>
  <si>
    <t>CTA</t>
  </si>
  <si>
    <t>Isolation Valve before Compressor 1</t>
  </si>
  <si>
    <t>Equilibriation Valve between Compressor 1 and 2</t>
  </si>
  <si>
    <t>Discharge valve after Compressor 2</t>
  </si>
  <si>
    <t>VCA1</t>
  </si>
  <si>
    <t>VCA3</t>
  </si>
  <si>
    <t>VCA5</t>
  </si>
  <si>
    <t>Compressor 2 Blowdown</t>
  </si>
  <si>
    <t>Compressor 1/2 Equilibration</t>
  </si>
  <si>
    <t>V3</t>
  </si>
  <si>
    <t>VCA7</t>
  </si>
  <si>
    <t>Discharge valve Compression 1</t>
  </si>
  <si>
    <t>VCB7</t>
  </si>
  <si>
    <t>Compressor Train B</t>
  </si>
  <si>
    <t>CTB</t>
  </si>
  <si>
    <t>Contactor Cleaning</t>
  </si>
  <si>
    <t>Equilibration Valve between Compressor 1 and 2</t>
  </si>
  <si>
    <t>Collectors Hot Cleaning</t>
  </si>
  <si>
    <t>Compressors Cleaning (heating)</t>
  </si>
  <si>
    <t>Compressors Cleaning (flushing)</t>
  </si>
  <si>
    <t>Water Collector Cold Cleaning</t>
  </si>
  <si>
    <t>Heating and Cooling</t>
  </si>
  <si>
    <t>H&amp;C</t>
  </si>
  <si>
    <t>Cumulative Time [s]</t>
  </si>
  <si>
    <t>Cumulative Time [min]</t>
  </si>
  <si>
    <t>Component Code</t>
  </si>
  <si>
    <t>Component Type</t>
  </si>
  <si>
    <t>Fan</t>
  </si>
  <si>
    <t>Butterfly Valve</t>
  </si>
  <si>
    <t>Solenoid Valve</t>
  </si>
  <si>
    <t>State Number</t>
  </si>
  <si>
    <t>State Name</t>
  </si>
  <si>
    <t>Notes&amp;Reminders</t>
  </si>
  <si>
    <t>Purge</t>
  </si>
  <si>
    <t>Number of repetitions</t>
  </si>
  <si>
    <t>PURGE</t>
  </si>
  <si>
    <t>OPERATION:</t>
  </si>
  <si>
    <t>Overall Duration [s]</t>
  </si>
  <si>
    <t>Overall Duration [min]</t>
  </si>
  <si>
    <t>Pump Thermal Wave 1</t>
  </si>
  <si>
    <t>Pump Thermal Wave 2</t>
  </si>
  <si>
    <t>Pump</t>
  </si>
  <si>
    <t>CO2 REMOVAL</t>
  </si>
  <si>
    <t>Repeatition time</t>
  </si>
  <si>
    <t>11_Rem</t>
  </si>
  <si>
    <t>12_Rem</t>
  </si>
  <si>
    <t>13_Rem</t>
  </si>
  <si>
    <t>14_Rem</t>
  </si>
  <si>
    <t>COMPRESSION</t>
  </si>
  <si>
    <t>Notes</t>
  </si>
  <si>
    <t>MAX duration allowed [s]</t>
  </si>
  <si>
    <t>MAX duration allowed [min]</t>
  </si>
  <si>
    <t>Compressor 1 Loading /Collector Unloading</t>
  </si>
  <si>
    <t>OPEN_Cond1</t>
  </si>
  <si>
    <t>Note:</t>
  </si>
  <si>
    <t>Number of Compression Trains</t>
  </si>
  <si>
    <t>Compressors 2 compression (heating)</t>
  </si>
  <si>
    <t>Open only if VCA1 is in 11_Compr state</t>
  </si>
  <si>
    <t>11_ComprA</t>
  </si>
  <si>
    <t>12_ComprA</t>
  </si>
  <si>
    <t>13_ComprA</t>
  </si>
  <si>
    <t>14_ComprA</t>
  </si>
  <si>
    <t>11_ComprB</t>
  </si>
  <si>
    <t>12_ComprB</t>
  </si>
  <si>
    <t>13_ComprB</t>
  </si>
  <si>
    <t>CO2 Discharge state duration [s]</t>
  </si>
  <si>
    <t>15_Rem(Cond1)</t>
  </si>
  <si>
    <t>14_ComprB</t>
  </si>
  <si>
    <t>Start this state ibky if one of the two trains in state 11_ComprA or 13_ComprB</t>
  </si>
  <si>
    <t>Overall Duration Train A or B [s]</t>
  </si>
  <si>
    <t>Overall Duration Train A or B [min]</t>
  </si>
  <si>
    <t>Compressor 1 Loading (cold)</t>
  </si>
  <si>
    <t>Compressor 1 compression (hot)</t>
  </si>
  <si>
    <t>Compressor 2 Loading (cold)</t>
  </si>
  <si>
    <t>Compressor 1 decompression (cold)</t>
  </si>
  <si>
    <t>Compressor 2 compression (hot)</t>
  </si>
  <si>
    <t>Compressor 2 decompression (hot)</t>
  </si>
  <si>
    <t>H&amp;C B</t>
  </si>
  <si>
    <t>PTWA1</t>
  </si>
  <si>
    <t>PTWA2</t>
  </si>
  <si>
    <t>VTWA1</t>
  </si>
  <si>
    <t>VTWA2</t>
  </si>
  <si>
    <t>VTWA3</t>
  </si>
  <si>
    <t>VTWA4</t>
  </si>
  <si>
    <t>PTWB1</t>
  </si>
  <si>
    <t>PTWB2</t>
  </si>
  <si>
    <t>VTWB1</t>
  </si>
  <si>
    <t>VTWB2</t>
  </si>
  <si>
    <t>VTWB3</t>
  </si>
  <si>
    <t>VTWB4</t>
  </si>
  <si>
    <t>H&amp;CA</t>
  </si>
  <si>
    <t>Heating Time [s]</t>
  </si>
  <si>
    <t>Cooling Time [s]</t>
  </si>
  <si>
    <t>CHECK -- This must match the heating time</t>
  </si>
  <si>
    <t>H&amp;CB</t>
  </si>
  <si>
    <t>Supplier</t>
  </si>
  <si>
    <t>T7 Design</t>
  </si>
  <si>
    <t>Link to product</t>
  </si>
  <si>
    <t>https://www.t7design.co.uk/electric-hvac-butterfly-valve-68a-ac6-54f.html</t>
  </si>
  <si>
    <t>Cost [£]</t>
  </si>
  <si>
    <t>Voltage In</t>
  </si>
  <si>
    <t>Model</t>
  </si>
  <si>
    <t>Diameter 40mm</t>
  </si>
  <si>
    <t>6-24</t>
  </si>
  <si>
    <t>Country</t>
  </si>
  <si>
    <t>UK</t>
  </si>
  <si>
    <t>Note</t>
  </si>
  <si>
    <t>need a reversing polarity rocker switch to open and close</t>
  </si>
  <si>
    <t>Farnell</t>
  </si>
  <si>
    <t>AC/DC</t>
  </si>
  <si>
    <t>DC</t>
  </si>
  <si>
    <t>Manufacturer</t>
  </si>
  <si>
    <t>SANYO DENKI</t>
  </si>
  <si>
    <t>https://uk.farnell.com/sanyo-denki/9cra0412p4k03/fan-c-rotating-40x40x48mm-12v/dp/1907869</t>
  </si>
  <si>
    <t>9CRA0412P4K03</t>
  </si>
  <si>
    <t>21.6 W rated; 1.6 A; Axial Fan</t>
  </si>
  <si>
    <t>Philippines</t>
  </si>
  <si>
    <t>Acquired</t>
  </si>
  <si>
    <t>Acquired/To Order</t>
  </si>
  <si>
    <t>How long [s] it receives power</t>
  </si>
  <si>
    <t>closing/opening time MAX 5s</t>
  </si>
  <si>
    <t>NC</t>
  </si>
  <si>
    <t>NO</t>
  </si>
  <si>
    <t>ASCO</t>
  </si>
  <si>
    <t>8210P095</t>
  </si>
  <si>
    <t>8210P035</t>
  </si>
  <si>
    <t>Duncan Rogers</t>
  </si>
  <si>
    <t>https://www.emerson.com/en-us/catalog/automation-solutions/fluid-control-pneumatics?fetchFacets=true#facet:-10026511599111&amp;facetLimit:&amp;productBeginIndex:0&amp;orderBy:&amp;pageView:grid&amp;minPrice:&amp;maxPrice:&amp;pageSize:&amp;</t>
  </si>
  <si>
    <t>To Order</t>
  </si>
  <si>
    <t>10.4-26.4</t>
  </si>
  <si>
    <t>BV4</t>
  </si>
  <si>
    <t>BV5</t>
  </si>
  <si>
    <t>BV6</t>
  </si>
  <si>
    <t>BV7</t>
  </si>
  <si>
    <t>8262R077</t>
  </si>
  <si>
    <t>8262R129</t>
  </si>
  <si>
    <t>3/4"; Normally Closed (close when powered); 1.2W; Low Power ASCO Solenoid Valve -Electronically Enhanced Solenoid Valves- Next Gen Series; Internal Material FKM</t>
  </si>
  <si>
    <t>3/4"; Normally Open (open when powered); 1.2W; Low Power ASCO Solenoid Valve; Low Power ASCO Solenoid Valve -Electronically Enhanced Solenoid Valves- Next Gen Series; Internal Material FKM</t>
  </si>
  <si>
    <t>1/8"; Normally Closed (close when powered); 1.2W; Low Power ASCO Solenoid Valve -Electronically Enhanced Solenoid Valves- Next Gen Series; Internal Material FKM</t>
  </si>
  <si>
    <t>1/8"; Normally Open (open when powered); 1.2W; Low Power ASCO Solenoid Valve -Electronically Enhanced Solenoid Valves- Next Gen Series; Internal Material FKM</t>
  </si>
  <si>
    <t>RS COMPONENTS</t>
  </si>
  <si>
    <t>Number Installed</t>
  </si>
  <si>
    <t>Rated Power [W]</t>
  </si>
  <si>
    <t>Substitution Butterfly valve for V3</t>
  </si>
  <si>
    <t>https://uk.rs-online.com/web/p/water-pumps/8170772</t>
  </si>
  <si>
    <t>RS</t>
  </si>
  <si>
    <t>M510M; RS Stock Number 8170772</t>
  </si>
  <si>
    <t>PTWA</t>
  </si>
  <si>
    <t>PTWB</t>
  </si>
  <si>
    <t>MAX 8litre/min; MAX 580mbar; Requires RS Eqi-V2M Brushless controller (RS Stock No. 125-3571, https://uk.rs-online.com/web/p/pump-controllers/1253571)</t>
  </si>
  <si>
    <t>Italy</t>
  </si>
  <si>
    <t>CONNEXION DEVELOPMENTS LTD</t>
  </si>
  <si>
    <t>RPE Srl</t>
  </si>
  <si>
    <t>1145BB</t>
  </si>
  <si>
    <t>https://solenoid-valve.world/product/898/rpe-srl/8mm-push-fit-water-solenoid-valve-02-10bar-nylon-6v-latching-1145bb</t>
  </si>
  <si>
    <t>6 or 12vDC 2.25Watts 375mA</t>
  </si>
  <si>
    <t>NC/NO/Latching</t>
  </si>
  <si>
    <t>Latching</t>
  </si>
  <si>
    <t>Pressure Differential Sensor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</si>
  <si>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P</t>
    </r>
    <r>
      <rPr>
        <sz val="11"/>
        <color theme="1"/>
        <rFont val="Calibri"/>
        <family val="2"/>
        <scheme val="minor"/>
      </rPr>
      <t xml:space="preserve"> Sensor across FADS</t>
    </r>
  </si>
  <si>
    <t>ΔP1</t>
  </si>
  <si>
    <t>Sensirion</t>
  </si>
  <si>
    <t>SDP816-125PA</t>
  </si>
  <si>
    <t>https://uk.farnell.com/sensirion/sdp816-125pa/pressure-sensor-analogue-125pa/dp/2886667?st=pressure%20differential%20sensirion</t>
  </si>
  <si>
    <t>2.7-5.5</t>
  </si>
  <si>
    <t>Voltage In [V]</t>
  </si>
  <si>
    <t>Current In [mA]</t>
  </si>
  <si>
    <t>MAX Power [W]</t>
  </si>
  <si>
    <t>Signal Type</t>
  </si>
  <si>
    <t>Analogue/Digital</t>
  </si>
  <si>
    <t>Units Installed</t>
  </si>
  <si>
    <t>Voltage</t>
  </si>
  <si>
    <t>Analogue Ratiometric</t>
  </si>
  <si>
    <t>Signal Range</t>
  </si>
  <si>
    <t>10%-90% of Supply Voltage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</si>
  <si>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P</t>
    </r>
    <r>
      <rPr>
        <sz val="11"/>
        <color theme="1"/>
        <rFont val="Calibri"/>
        <family val="2"/>
        <scheme val="minor"/>
      </rPr>
      <t xml:space="preserve"> Sensor across FDES</t>
    </r>
  </si>
  <si>
    <t>ΔP2</t>
  </si>
  <si>
    <t>SDP816-500PA</t>
  </si>
  <si>
    <t>https://uk.farnell.com/sensirion/sdp816-500pa/pressure-sensor-analogue-500pa/dp/2886668?st=pressure%20differential%20sensirion</t>
  </si>
  <si>
    <t>ΔP3</t>
  </si>
  <si>
    <t>Carbon Dioxide Sensor</t>
  </si>
  <si>
    <t>CD1</t>
  </si>
  <si>
    <t>https://uk.farnell.com/sensirion/sek-stc31/eval-kit-co2-sensor/dp/3804234?st=co2%20sensor</t>
  </si>
  <si>
    <t>Digital</t>
  </si>
  <si>
    <t>I2C communication protocol</t>
  </si>
  <si>
    <t>CD2</t>
  </si>
  <si>
    <t>CD3</t>
  </si>
  <si>
    <t>CO2 Sensor before collectors</t>
  </si>
  <si>
    <t>CD4</t>
  </si>
  <si>
    <t>CO2 Sensor after collectors</t>
  </si>
  <si>
    <t>CD5</t>
  </si>
  <si>
    <t>CO2 Sensor after water  collector</t>
  </si>
  <si>
    <t>CO2 Sensor after CO2  collector</t>
  </si>
  <si>
    <t>CD6</t>
  </si>
  <si>
    <t>Relative Humidity and Temperature Sensor</t>
  </si>
  <si>
    <t>RH and T Sensor before collectors</t>
  </si>
  <si>
    <t>RH and T Sensor after collectors</t>
  </si>
  <si>
    <t>RH and T Sensor after water  collector</t>
  </si>
  <si>
    <t>RH and T Sensor after CO2  collector</t>
  </si>
  <si>
    <t>1.08-3.6</t>
  </si>
  <si>
    <t>https://uk.farnell.com/sensirion/sek-sht45-ad1b-sensors/evaluation-kit-temp-humidity-sensor/dp/3958229?ost=sek-sht45&amp;cfm=true</t>
  </si>
  <si>
    <t>SEK-SHT45</t>
  </si>
  <si>
    <t>SEK-STC31</t>
  </si>
  <si>
    <t>I2C communication protocol; Each SEK-SHT45 contains 3 sensors but needs the SEK sensor bridge</t>
  </si>
  <si>
    <t>Current Tranducer FADS</t>
  </si>
  <si>
    <t>Current Tranducer FDES</t>
  </si>
  <si>
    <t>Current Tranducer FREG</t>
  </si>
  <si>
    <t>CS1</t>
  </si>
  <si>
    <t>China</t>
  </si>
  <si>
    <t>Switzerland</t>
  </si>
  <si>
    <t>Seeed</t>
  </si>
  <si>
    <t>https://uk.farnell.com/seeed-studio/101020615/sensor-board-arduino-raspberry/dp/4007726</t>
  </si>
  <si>
    <t>3-4.5</t>
  </si>
  <si>
    <t>±5A DC/AC Current Sensor; base sensitivity of 200mV/A (approx); Requires a microprocessor board;</t>
  </si>
  <si>
    <t>Analogue proportional to current</t>
  </si>
  <si>
    <t>Optional Pump water regenerative heat exchangers loop</t>
  </si>
  <si>
    <t>OPTIONAL. MAX 8litre/min; MAX 580mbar; Requires RS Eqi-V2M Brushless controller (RS Stock No. 125-3571, https://uk.rs-online.com/web/p/pump-controllers/1253571)</t>
  </si>
  <si>
    <t>T1</t>
  </si>
  <si>
    <t>T2</t>
  </si>
  <si>
    <t>T3</t>
  </si>
  <si>
    <t>T4</t>
  </si>
  <si>
    <t>T5</t>
  </si>
  <si>
    <t>T6</t>
  </si>
  <si>
    <t>TR1</t>
  </si>
  <si>
    <t>TR2</t>
  </si>
  <si>
    <t>TR3</t>
  </si>
  <si>
    <t>TR4</t>
  </si>
  <si>
    <t>Curent Sensor</t>
  </si>
  <si>
    <t>Thermocouple</t>
  </si>
  <si>
    <t>Analogue</t>
  </si>
  <si>
    <t xml:space="preserve"> T thermocouple</t>
  </si>
  <si>
    <t>ESTech Lab</t>
  </si>
  <si>
    <t>Pressure Transducer COMPA1</t>
  </si>
  <si>
    <t>Pressure Transducer COMPA2</t>
  </si>
  <si>
    <t>Pressure Transducer COMPB1</t>
  </si>
  <si>
    <t>Pressure Transducer COMPB2</t>
  </si>
  <si>
    <t>PCA1</t>
  </si>
  <si>
    <t>PCA2</t>
  </si>
  <si>
    <t>PCB1</t>
  </si>
  <si>
    <t>PCB2</t>
  </si>
  <si>
    <t>Supply Area</t>
  </si>
  <si>
    <t>SA</t>
  </si>
  <si>
    <t>Pressure Transducer GST</t>
  </si>
  <si>
    <t>PC</t>
  </si>
  <si>
    <t>A-10</t>
  </si>
  <si>
    <t>WIKA</t>
  </si>
  <si>
    <t>RS Components</t>
  </si>
  <si>
    <t>JWF Process Solutions</t>
  </si>
  <si>
    <t>https://www.wika.com/en-gb/s_20.WIKA?36404=36404_0&amp;36405=36405_0&amp;36406=36406_0&amp;36407=36407_0</t>
  </si>
  <si>
    <t>RH and T sensor after COMPA1</t>
  </si>
  <si>
    <t>CACD1</t>
  </si>
  <si>
    <t>CARTH1</t>
  </si>
  <si>
    <t>RH and T sensor after COMPB1</t>
  </si>
  <si>
    <t>CO2 Sensor after COMPB1</t>
  </si>
  <si>
    <t>CO2 Sensor after COMPA1</t>
  </si>
  <si>
    <t>CBRTH1</t>
  </si>
  <si>
    <t>CBCD1</t>
  </si>
  <si>
    <t>T probe in GST</t>
  </si>
  <si>
    <t>Thermocouple in the CO2 Storage</t>
  </si>
  <si>
    <t>TC</t>
  </si>
  <si>
    <t>CRTH</t>
  </si>
  <si>
    <t>CCD</t>
  </si>
  <si>
    <t>RH and T sensor after GST</t>
  </si>
  <si>
    <t>CO2 Sensor after CST</t>
  </si>
  <si>
    <t>CS2</t>
  </si>
  <si>
    <t>CS3</t>
  </si>
  <si>
    <t>Current Tranducer PTWA</t>
  </si>
  <si>
    <t>CSP3</t>
  </si>
  <si>
    <t>Current Tranducer PTWB</t>
  </si>
  <si>
    <t>CSP4</t>
  </si>
  <si>
    <t>CSP1</t>
  </si>
  <si>
    <t>CSP2</t>
  </si>
  <si>
    <t>TC1</t>
  </si>
  <si>
    <t>TC2</t>
  </si>
  <si>
    <t>TC3</t>
  </si>
  <si>
    <t>TC4</t>
  </si>
  <si>
    <t>TH1</t>
  </si>
  <si>
    <t>TH2</t>
  </si>
  <si>
    <t>TH3</t>
  </si>
  <si>
    <t>TH4</t>
  </si>
  <si>
    <t>T Inlet Cold Source</t>
  </si>
  <si>
    <t>T Outlet Cold Source</t>
  </si>
  <si>
    <t>Toutlet to HEXC</t>
  </si>
  <si>
    <t>T inlet from HEXC</t>
  </si>
  <si>
    <t>T Inlet Hot Source</t>
  </si>
  <si>
    <t>T Outlet Hot Source</t>
  </si>
  <si>
    <t>Toutlet to HEXH</t>
  </si>
  <si>
    <t>T inlet from HEXH</t>
  </si>
  <si>
    <t>Total Digital Out</t>
  </si>
  <si>
    <t>Total Analog inputs</t>
  </si>
  <si>
    <t>DAQ Module</t>
  </si>
  <si>
    <t>NI 9213 A</t>
  </si>
  <si>
    <t>NI 9213 B</t>
  </si>
  <si>
    <t>0-1v</t>
  </si>
  <si>
    <t>NI 9201 A</t>
  </si>
  <si>
    <t>NI 9201 B</t>
  </si>
  <si>
    <t>Channel</t>
  </si>
  <si>
    <t>NI 9402</t>
  </si>
  <si>
    <t>?</t>
  </si>
  <si>
    <t>Switching Relays</t>
  </si>
  <si>
    <t>https://uk.farnell.com/phoenix-contact/2903375/relay-module-spdt-12vdc-6a-din/dp/2915303?st=12v%20relay%20din%20rail</t>
  </si>
  <si>
    <t>Power Supply 5v</t>
  </si>
  <si>
    <t>https://uk.farnell.com/mean-well/ddr-480b-12/dc-dc-converter-12v-33-4a/dp/3534373?st=12v%20mean%20well%20din%20rail</t>
  </si>
  <si>
    <t>https://uk.farnell.com/mean-well/mdr-20-12/power-supply-ac-dc-12v-1-67a/dp/3002952?st=12v%20mean%20well</t>
  </si>
  <si>
    <t>https://uk.farnell.com/mean-well/mdr-20-5/power-supply-ac-dc-5v-3a/dp/3002955?st=5v%20din%20rail%20power%20supply</t>
  </si>
  <si>
    <t>0-10 V</t>
  </si>
  <si>
    <t>Ordered</t>
  </si>
  <si>
    <t>OPTIONAL. K Type termocouple</t>
  </si>
  <si>
    <t>Preussure Transducer Compressor A1</t>
  </si>
  <si>
    <t>Preussure Transducer Compressor A2</t>
  </si>
  <si>
    <t>Preussure Transducer Compressor B1</t>
  </si>
  <si>
    <t>Preussure Transducer Compressor B2</t>
  </si>
  <si>
    <t>Preussure Transducer CO2 Storage</t>
  </si>
  <si>
    <t>8-30</t>
  </si>
  <si>
    <t>V2 (or BV4)</t>
  </si>
  <si>
    <t>V4 (or BV5)</t>
  </si>
  <si>
    <t>V1 (or BV6)</t>
  </si>
  <si>
    <t>V3 (or BV7)</t>
  </si>
  <si>
    <t>Sensors Power Supply</t>
  </si>
  <si>
    <t>Power Suppply If keep sensors/components separate</t>
  </si>
  <si>
    <t>PS3</t>
  </si>
  <si>
    <t>MEAN WELL</t>
  </si>
  <si>
    <t>MDR-20-5</t>
  </si>
  <si>
    <t>DDR-480B-12</t>
  </si>
  <si>
    <t>PHOENIX CONTACT</t>
  </si>
  <si>
    <t>AC/DC DIN Rail Power Supply (PSU), ITE, 1 Output, 15 W, 5 VDC, 3 A</t>
  </si>
  <si>
    <t>MDR-20-12</t>
  </si>
  <si>
    <t>SEK-SHT41I-AD1B</t>
  </si>
  <si>
    <t>2.3-5.5</t>
  </si>
  <si>
    <t>I2C communication protocol; Each SEK-SHT41I contains 3 sensors but needs the SEK sensor bridge</t>
  </si>
  <si>
    <t>Allegro</t>
  </si>
  <si>
    <t>https://uk.rs-online.com/web/p/sensor-development-tools/2365204</t>
  </si>
  <si>
    <t>4.5-5.5</t>
  </si>
  <si>
    <t>±5A DC/AC Current Sensor; base sensitivity of 400mV/A (approx); Requires a microprocessor board;</t>
  </si>
  <si>
    <t>±5A DC/AC Current Sensor; base sensitivity of 200mV/A (approx);</t>
  </si>
  <si>
    <t>ACS723LLCTR-05AB-T or in SparkFun Current Sensor Breakout - ACS723 (Low Current)</t>
  </si>
  <si>
    <t>https://uk.rs-online.com/web/p/current-sensor-ics/8660767 or https://www.active-robots.com/sparkfun-current-sensor-breakout-acs723-low-current.html</t>
  </si>
  <si>
    <t>RS/ACTIVE ROBOT</t>
  </si>
  <si>
    <t>OPTIONAL.3/4"; Normally Closed (close when powered); 1.2W; Low Power ASCO Solenoid Valve -Electronically Enhanced Solenoid Valves- Next Gen Series; Internal Material FKM</t>
  </si>
  <si>
    <t>OPTIONAL. 3/4"; Normally Open (open when powered); 1.2W; Low Power ASCO Solenoid Valve; Low Power ASCO Solenoid Valve -Electronically Enhanced Solenoid Valves- Next Gen Series; Internal Material FKM</t>
  </si>
  <si>
    <t>OPTIONAL. 3/4"; Normally Closed (close when powered); 1.2W; Low Power ASCO Solenoid Valve -Electronically Enhanced Solenoid Valves- Next Gen Series; Internal Material FKM</t>
  </si>
  <si>
    <t>In alternative to V3. Need a reversing polarity rocker switch to open and close</t>
  </si>
  <si>
    <t>In alternative to V4. Need a reversing polarity rocker switch to open and close</t>
  </si>
  <si>
    <t>In alternative to V2. Need a reversing polarity rocker switch to open and close</t>
  </si>
  <si>
    <t>In alternative to V1. Need a reversing polarity rocker switch to open and close</t>
  </si>
  <si>
    <t>Automation</t>
  </si>
  <si>
    <t>AUT</t>
  </si>
  <si>
    <t>cRIO-9056</t>
  </si>
  <si>
    <t>CompactRIO Controller</t>
  </si>
  <si>
    <t xml:space="preserve">cRIO-9056, Intel Atom E3805, 1.33GHz, 2Cores, 1GB RAM, 4GB HD, 8Slots, Linux. Manufacturer Part No: 786426-01 </t>
  </si>
  <si>
    <t>NI</t>
  </si>
  <si>
    <t>https://uk.farnell.com/ni/786426-01/compactrio-ctrl-2core-4gb-1-33ghz/dp/3620705?st=786426-01</t>
  </si>
  <si>
    <t>Signal/Current [A]</t>
  </si>
  <si>
    <t>AC</t>
  </si>
  <si>
    <t>Current in [A]</t>
  </si>
  <si>
    <t>Current out [A]</t>
  </si>
  <si>
    <t>AC/DC in</t>
  </si>
  <si>
    <t>AC/DC out</t>
  </si>
  <si>
    <t>Power in [W]</t>
  </si>
  <si>
    <t>Power out [W]</t>
  </si>
  <si>
    <t>Voltage out</t>
  </si>
  <si>
    <t>Power Relays, SPDT, 12 VDC, 6 A, RIF-0, DIN Rail</t>
  </si>
  <si>
    <t>Czech Republic</t>
  </si>
  <si>
    <t>SoE Stock</t>
  </si>
  <si>
    <t>Power Needed [W]</t>
  </si>
  <si>
    <t>Powered Components Power Supply</t>
  </si>
  <si>
    <t>Power Needed</t>
  </si>
  <si>
    <t>PSCONT</t>
  </si>
  <si>
    <t>Power Supply 12v</t>
  </si>
  <si>
    <t>NI Controller</t>
  </si>
  <si>
    <t>Hungary</t>
  </si>
  <si>
    <t xml:space="preserve">cRIO-9056 </t>
  </si>
  <si>
    <t>Size</t>
  </si>
  <si>
    <t>Calc Area (m²)</t>
  </si>
  <si>
    <t>Heating/Cooling Flowrate</t>
  </si>
  <si>
    <t>Cooling Heat Exchanger (70 - 25 °C)</t>
  </si>
  <si>
    <t>G&amp;M</t>
  </si>
  <si>
    <t>H 45 x W 48.8 x D 64 mm</t>
  </si>
  <si>
    <t>0.005 m³/h</t>
  </si>
  <si>
    <t>Heater Heat Exchanger (25 - 70 °C)</t>
  </si>
  <si>
    <t>Cooling Heat Exchanger (25 °C)</t>
  </si>
  <si>
    <t>H 99 x W 81 x D 76 mm</t>
  </si>
  <si>
    <t>0.326 m³/h</t>
  </si>
  <si>
    <t>Heater Heat Exchanger (70 °C)</t>
  </si>
  <si>
    <t>RC racing</t>
  </si>
  <si>
    <t>Compression Area Heat Exchanger COMP A1</t>
  </si>
  <si>
    <t>To be designed</t>
  </si>
  <si>
    <t>Compression Area Heat Exchanger COMP A2</t>
  </si>
  <si>
    <t>Compression Area Heat Exchanger COMP B1</t>
  </si>
  <si>
    <t>Compression Area Heat Exchanger COMP B2</t>
  </si>
  <si>
    <t>Total:</t>
  </si>
  <si>
    <t>Type</t>
  </si>
  <si>
    <t>Amount of resin used (ml)</t>
  </si>
  <si>
    <t>Resin Manufacturer</t>
  </si>
  <si>
    <t>Total Cost [£]</t>
  </si>
  <si>
    <t>Fan-Butterfly Valve connection</t>
  </si>
  <si>
    <t xml:space="preserve">3D Printed </t>
  </si>
  <si>
    <t>Prusa</t>
  </si>
  <si>
    <t>Prusament</t>
  </si>
  <si>
    <t>https://www.prusa3d.com/product/prusament-resin-tough-anthracite-grey-1kg-2/</t>
  </si>
  <si>
    <t>UV Sensitive Resin Tough</t>
  </si>
  <si>
    <t>Designed</t>
  </si>
  <si>
    <t>Monolith Holder</t>
  </si>
  <si>
    <t>Butterfly Valve-Board connection</t>
  </si>
  <si>
    <t/>
  </si>
  <si>
    <t>Fan-Hex Connector</t>
  </si>
  <si>
    <t>Amount of resin estimated from the other fan connection</t>
  </si>
  <si>
    <t>Hex Cage</t>
  </si>
  <si>
    <t>Amount of resin estimated from the monolith holder</t>
  </si>
  <si>
    <t>Size / Amount</t>
  </si>
  <si>
    <t>T connection</t>
  </si>
  <si>
    <t>OD 40 mm</t>
  </si>
  <si>
    <t>Georg Fischer</t>
  </si>
  <si>
    <t>https://uk.rs-online.com/web/p/plastic-pipe-fittings/2790749</t>
  </si>
  <si>
    <t>Tee 90° PVC</t>
  </si>
  <si>
    <t>Y air splitter</t>
  </si>
  <si>
    <t>SIROCO</t>
  </si>
  <si>
    <t>https://www.t7design.co.uk/configurable-y-connector-without-flap-a63-fc0-9d2.html</t>
  </si>
  <si>
    <t>Y Connector Without Flap</t>
  </si>
  <si>
    <t>90° Elbow between HEX and other beds</t>
  </si>
  <si>
    <t>https://uk.rs-online.com/web/p/plastic-pipe-fittings/2790597</t>
  </si>
  <si>
    <t xml:space="preserve"> 90° Elbow PVC</t>
  </si>
  <si>
    <t>3 way valve</t>
  </si>
  <si>
    <t>https://www.t7design.co.uk/configurable-y-connector-with-flap-b1a-c52-364.html</t>
  </si>
  <si>
    <t>Y Connector With Flap</t>
  </si>
  <si>
    <t>Contactor Monolith</t>
  </si>
  <si>
    <t>150 mm x OD 40 mm</t>
  </si>
  <si>
    <t>Corning</t>
  </si>
  <si>
    <t>-</t>
  </si>
  <si>
    <t>France</t>
  </si>
  <si>
    <t>Cordierite 200 CPSI 60% porosity</t>
  </si>
  <si>
    <t>CO2 Monolith</t>
  </si>
  <si>
    <t>50 mm x OD 40 mm</t>
  </si>
  <si>
    <t>Water Monolith</t>
  </si>
  <si>
    <t>20 mm x OD 40 mm</t>
  </si>
  <si>
    <t>Contactor Adsorbent - Zeolite Y</t>
  </si>
  <si>
    <t>30 g</t>
  </si>
  <si>
    <t>Zeolyst</t>
  </si>
  <si>
    <t>https://www.zeolyst.com/our-products/standard-zeolite-powders/zeolite-y.html</t>
  </si>
  <si>
    <t>Netherlands</t>
  </si>
  <si>
    <t>CBV 400</t>
  </si>
  <si>
    <t>Water Bed Adsorbent - Silica gel</t>
  </si>
  <si>
    <t>5 g</t>
  </si>
  <si>
    <t>CO2 Bed Adsorbent - Zeolite Y</t>
  </si>
  <si>
    <t>10 g</t>
  </si>
  <si>
    <t>Binder - Polysulfone Mw~35, pellets</t>
  </si>
  <si>
    <t>7 g</t>
  </si>
  <si>
    <t>Merck</t>
  </si>
  <si>
    <t>Sigma Aldrich</t>
  </si>
  <si>
    <t>https://www.sigmaaldrich.com/GB/en/product/aldrich/428302</t>
  </si>
  <si>
    <t>average Mw ~35,000 by LS, average Mn ~16,000 by MO, pellets (Transparent)</t>
  </si>
  <si>
    <t>Total</t>
  </si>
  <si>
    <t>CONV12/24</t>
  </si>
  <si>
    <t>Converter 24v/12v</t>
  </si>
  <si>
    <t>SensPS</t>
  </si>
  <si>
    <t>Current Needed [A]</t>
  </si>
  <si>
    <t>Current Needed</t>
  </si>
  <si>
    <t>NOT NEEDED/REPLACED COMPONENT. Isolated DIN Rail Mount DC/DC Converter, Railway, 2:1, 400.8 W, 1 Output, 12 V, 33.4 A</t>
  </si>
  <si>
    <t>NOT NEEDED/REPLACED COMPONENT. AC/DC DIN Rail Power Supply (PSU), ITE, 1 Output, 20 W, 12 VDC, 1.67 A</t>
  </si>
  <si>
    <t>Powered-Components Power Supply</t>
  </si>
  <si>
    <t>Power Supply  12v</t>
  </si>
  <si>
    <t>DELTA</t>
  </si>
  <si>
    <t>https://uk.farnell.com/delta-electronics-power/drl-12v240w1en/power-supply-ac-dc-12v-20a/dp/3649079</t>
  </si>
  <si>
    <t>DRL-12V240W1EN</t>
  </si>
  <si>
    <t>AC/DC DIN Rail Power Supply (PSU), ITE &amp; Laboratory Equipment, 1 Output, 240 W, 12 VDC, 20 A</t>
  </si>
  <si>
    <t>NI 9201 board</t>
  </si>
  <si>
    <t>https://uk.farnell.com/ni/779013-01/voltage-input-module-12bit-500ksps/dp/3621336?st=ni%209201</t>
  </si>
  <si>
    <t>Voltage Input Module, C Series, NI-9201, 500 kSPS, 12 bit, 8 Input, -10 V to 10 V, cDAQ/RIO, Screw</t>
  </si>
  <si>
    <t>NI-9201</t>
  </si>
  <si>
    <t>NI-9201 A</t>
  </si>
  <si>
    <t>NI Board Voltage Input Module-8channels</t>
  </si>
  <si>
    <t>https://uk.farnell.com/ni/785185-02/temperature-input-module-24bit/dp/3622735?st=ni%209213</t>
  </si>
  <si>
    <t>NI-9213</t>
  </si>
  <si>
    <t>NI Board Temperature Module-16channels</t>
  </si>
  <si>
    <t>NI 9213 board</t>
  </si>
  <si>
    <t>Temperature Module, C Series, NI-9213, 75 SPS, 24 bit, 16 I/P, cDAQ/RIO, Spring, Conformal Coated</t>
  </si>
  <si>
    <t>Digital Input/Output Module, C Series, NI-9402, 4 I/O, CompactDAQ/CompactRIO System</t>
  </si>
  <si>
    <t>NI Digital Input/Output Module</t>
  </si>
  <si>
    <t>NI 0402 board</t>
  </si>
  <si>
    <t>https://uk.farnell.com/ni/779987-01/digital-input-output-module/dp/3621615?ost=ni+9402&amp;cfm=true</t>
  </si>
  <si>
    <t>NI-9402</t>
  </si>
  <si>
    <t>SWREL1</t>
  </si>
  <si>
    <t>Power Relays Type 1</t>
  </si>
  <si>
    <t>Power Relays Type 2</t>
  </si>
  <si>
    <t>Switching Relays for Butterfly valves</t>
  </si>
  <si>
    <t>SWREL2</t>
  </si>
  <si>
    <t>FINDER</t>
  </si>
  <si>
    <t>https://uk.rs-online.com/web/p/electromechanical-interface-relays/6237141</t>
  </si>
  <si>
    <t>48.52.7.012.0050SPA</t>
  </si>
  <si>
    <t>Finder DIN Rail Mount Interface Relay, 12V dc Coil, DPDT</t>
  </si>
  <si>
    <t>SEK-SCD41</t>
  </si>
  <si>
    <t>Aquired</t>
  </si>
  <si>
    <t>https://uk.farnell.com/sensirion/sek-scd41-sensor/development-board-co2-sensor/dp/3677907?ost=sek-scd+41</t>
  </si>
  <si>
    <t>2.4-5.5</t>
  </si>
  <si>
    <t>CO2, RH and T sensor before contactor</t>
  </si>
  <si>
    <t>CO2, RH and T sensor after contactor</t>
  </si>
  <si>
    <t>Seedstudio</t>
  </si>
  <si>
    <t>3.3-5</t>
  </si>
  <si>
    <t>T thermocouple</t>
  </si>
  <si>
    <t>Optional. T thermocouple</t>
  </si>
  <si>
    <t>Buttrefly valve 3 for water collector adsorption</t>
  </si>
  <si>
    <t>Buttrefly valve 4 for CO2 collector adsorption</t>
  </si>
  <si>
    <t>Buttrefly valve 5 for water collector desorption</t>
  </si>
  <si>
    <t>Buttrefly valve 6 for CO2 collector desorption - connection with desorption trains</t>
  </si>
  <si>
    <r>
      <rPr>
        <sz val="11"/>
        <color rgb="FFFF0000"/>
        <rFont val="Calibri"/>
        <family val="2"/>
      </rPr>
      <t>Δ</t>
    </r>
    <r>
      <rPr>
        <sz val="9.35"/>
        <color rgb="FFFF0000"/>
        <rFont val="Calibri"/>
        <family val="2"/>
      </rPr>
      <t>P</t>
    </r>
    <r>
      <rPr>
        <sz val="11"/>
        <color rgb="FFFF0000"/>
        <rFont val="Calibri"/>
        <family val="2"/>
        <scheme val="minor"/>
      </rPr>
      <t xml:space="preserve"> Sensor across FREG</t>
    </r>
  </si>
  <si>
    <t>RHT1</t>
  </si>
  <si>
    <t>RHT2</t>
  </si>
  <si>
    <t>RHT3</t>
  </si>
  <si>
    <t>RHT4</t>
  </si>
  <si>
    <t>RHT5</t>
  </si>
  <si>
    <t>RHT6</t>
  </si>
  <si>
    <t>T probe after HEXC-AIR</t>
  </si>
  <si>
    <t>T probe before HEXC-AIR</t>
  </si>
  <si>
    <t>T probe before HEXH-AIR</t>
  </si>
  <si>
    <t>T probe after HEXH-AIR</t>
  </si>
  <si>
    <t>T probe HEXC-WATER in</t>
  </si>
  <si>
    <t>T probe HEXC-WATER out</t>
  </si>
  <si>
    <t>T probe HEXH-WATER in</t>
  </si>
  <si>
    <t>T probe HEXH-WATER out</t>
  </si>
  <si>
    <t>https://at.farnell.com/en-AT/omega/htmtss-125g-6/thermoelement-typ-t-152-4mm-315/dp/3799164</t>
  </si>
  <si>
    <t>United States</t>
  </si>
  <si>
    <t>HTMTSS-125G-6</t>
  </si>
  <si>
    <t>Omega</t>
  </si>
  <si>
    <t>RS PRO Type K Thermocouple 250mm Length, 3mm Diameter → +1100°C | RS (rs-online.com)</t>
  </si>
  <si>
    <t>397-1270</t>
  </si>
  <si>
    <t>FCOMP</t>
  </si>
  <si>
    <t>Discharge valve between Compressor 2 and Fan Compression</t>
  </si>
  <si>
    <t>Fan compression</t>
  </si>
  <si>
    <t>Diameter 14 mm* (3D printed)</t>
  </si>
  <si>
    <t>To Print</t>
  </si>
  <si>
    <t>TCA1</t>
  </si>
  <si>
    <t>TCA2</t>
  </si>
  <si>
    <t>TRCA1</t>
  </si>
  <si>
    <t>TRCA2</t>
  </si>
  <si>
    <t>TRCA3</t>
  </si>
  <si>
    <t>TRCA4</t>
  </si>
  <si>
    <t>T probe after COMPA1</t>
  </si>
  <si>
    <t>T probe after COMPA2</t>
  </si>
  <si>
    <t>CO2 Sensor before COMPA1</t>
  </si>
  <si>
    <t>RH and T Sensor before COMPA1</t>
  </si>
  <si>
    <t>CO2, RH and T sensor before COMPA 2</t>
  </si>
  <si>
    <t>CO2, RH and T sensor out system</t>
  </si>
  <si>
    <t>Carbon Dioxide, Relative Humidity and Temperature Sensor</t>
  </si>
  <si>
    <t>CDCA1</t>
  </si>
  <si>
    <t>RHTCA1</t>
  </si>
  <si>
    <t>CDCA2</t>
  </si>
  <si>
    <t>CDCA3</t>
  </si>
  <si>
    <t>https://uk.rs-online.com/web/p/temperature-humidity-sensor-ics/1720552?searchId=09430744-24b7-490f-9635-973eb8e0125a&amp;gb=s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</si>
</sst>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9.35"/>
      <color rgb="FFFF0000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3" borderId="0" xfId="0" applyFill="1"/>
    <xf numFmtId="0" fontId="0" fillId="2" borderId="0" xfId="0" applyFill="1"/>
    <xf numFmtId="0" fontId="0" fillId="0" borderId="0" xfId="0" applyFont="1" applyFill="1" applyBorder="1" applyAlignment="1"/>
    <xf numFmtId="0" fontId="0" fillId="0" borderId="0" xfId="0" applyFill="1"/>
    <xf numFmtId="0" fontId="0" fillId="0" borderId="4" xfId="0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1" fillId="4" borderId="11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5" borderId="0" xfId="0" applyFont="1" applyFill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10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3" borderId="0" xfId="0" applyNumberFormat="1" applyFill="1"/>
    <xf numFmtId="0" fontId="0" fillId="6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Fill="1" applyBorder="1" applyAlignment="1">
      <alignment horizontal="right" vertical="center"/>
    </xf>
    <xf numFmtId="0" fontId="1" fillId="0" borderId="14" xfId="0" applyFont="1" applyBorder="1"/>
    <xf numFmtId="0" fontId="9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9" fillId="6" borderId="0" xfId="0" applyFont="1" applyFill="1"/>
    <xf numFmtId="1" fontId="0" fillId="0" borderId="0" xfId="0" applyNumberForma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/>
    </xf>
    <xf numFmtId="0" fontId="9" fillId="7" borderId="0" xfId="0" applyFont="1" applyFill="1"/>
    <xf numFmtId="0" fontId="0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17" fontId="0" fillId="0" borderId="0" xfId="0" quotePrefix="1" applyNumberFormat="1"/>
    <xf numFmtId="0" fontId="0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/>
    <xf numFmtId="164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 applyFill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9" fillId="0" borderId="0" xfId="0" applyFont="1"/>
    <xf numFmtId="0" fontId="0" fillId="0" borderId="0" xfId="0" quotePrefix="1"/>
    <xf numFmtId="0" fontId="13" fillId="0" borderId="0" xfId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left"/>
    </xf>
    <xf numFmtId="0" fontId="16" fillId="0" borderId="0" xfId="0" applyFont="1"/>
    <xf numFmtId="164" fontId="0" fillId="0" borderId="0" xfId="0" quotePrefix="1" applyNumberFormat="1"/>
    <xf numFmtId="164" fontId="2" fillId="0" borderId="0" xfId="0" quotePrefix="1" applyNumberFormat="1" applyFont="1"/>
    <xf numFmtId="0" fontId="17" fillId="0" borderId="0" xfId="0" applyFont="1"/>
    <xf numFmtId="164" fontId="4" fillId="0" borderId="0" xfId="0" applyNumberFormat="1" applyFont="1"/>
    <xf numFmtId="0" fontId="20" fillId="0" borderId="0" xfId="0" applyFont="1"/>
    <xf numFmtId="0" fontId="9" fillId="9" borderId="0" xfId="0" applyFont="1" applyFill="1"/>
    <xf numFmtId="0" fontId="2" fillId="10" borderId="0" xfId="0" applyFont="1" applyFill="1"/>
    <xf numFmtId="1" fontId="2" fillId="10" borderId="0" xfId="0" applyNumberFormat="1" applyFont="1" applyFill="1"/>
    <xf numFmtId="164" fontId="2" fillId="10" borderId="0" xfId="0" applyNumberFormat="1" applyFont="1" applyFill="1"/>
    <xf numFmtId="17" fontId="2" fillId="10" borderId="0" xfId="0" quotePrefix="1" applyNumberFormat="1" applyFont="1" applyFill="1"/>
    <xf numFmtId="2" fontId="2" fillId="10" borderId="0" xfId="0" quotePrefix="1" applyNumberFormat="1" applyFont="1" applyFill="1"/>
    <xf numFmtId="164" fontId="2" fillId="10" borderId="0" xfId="0" quotePrefix="1" applyNumberFormat="1" applyFont="1" applyFill="1"/>
    <xf numFmtId="0" fontId="2" fillId="10" borderId="0" xfId="0" applyFont="1" applyFill="1" applyAlignment="1">
      <alignment horizontal="right"/>
    </xf>
    <xf numFmtId="0" fontId="7" fillId="10" borderId="0" xfId="0" applyFont="1" applyFill="1"/>
    <xf numFmtId="0" fontId="21" fillId="10" borderId="0" xfId="1" applyFont="1" applyFill="1"/>
    <xf numFmtId="165" fontId="2" fillId="10" borderId="0" xfId="0" applyNumberFormat="1" applyFont="1" applyFill="1"/>
    <xf numFmtId="0" fontId="13" fillId="10" borderId="0" xfId="1" applyFill="1"/>
    <xf numFmtId="0" fontId="9" fillId="0" borderId="0" xfId="0" applyFont="1" applyFill="1"/>
    <xf numFmtId="0" fontId="13" fillId="0" borderId="0" xfId="1" applyFill="1"/>
    <xf numFmtId="0" fontId="0" fillId="0" borderId="0" xfId="0" quotePrefix="1" applyFill="1"/>
    <xf numFmtId="0" fontId="16" fillId="0" borderId="0" xfId="0" applyFont="1" applyFill="1"/>
    <xf numFmtId="0" fontId="15" fillId="0" borderId="0" xfId="0" applyFont="1" applyFill="1"/>
    <xf numFmtId="0" fontId="14" fillId="0" borderId="0" xfId="0" applyFont="1" applyFill="1"/>
    <xf numFmtId="165" fontId="0" fillId="0" borderId="0" xfId="0" applyNumberFormat="1" applyFill="1"/>
    <xf numFmtId="165" fontId="2" fillId="10" borderId="0" xfId="0" quotePrefix="1" applyNumberFormat="1" applyFont="1" applyFill="1"/>
    <xf numFmtId="0" fontId="2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t.farnell.com/en-AT/omega/htmtss-125g-6/thermoelement-typ-t-152-4mm-315/dp/3799164" TargetMode="External"/><Relationship Id="rId13" Type="http://schemas.openxmlformats.org/officeDocument/2006/relationships/hyperlink" Target="https://uk.rs-online.com/web/p/temperature-humidity-sensor-ics/1720552?searchId=09430744-24b7-490f-9635-973eb8e0125a&amp;gb=s" TargetMode="External"/><Relationship Id="rId3" Type="http://schemas.openxmlformats.org/officeDocument/2006/relationships/hyperlink" Target="https://www.wika.com/en-gb/s_20.WIKA?36404=36404_0&amp;36405=36405_0&amp;36406=36406_0&amp;36407=36407_0" TargetMode="External"/><Relationship Id="rId7" Type="http://schemas.openxmlformats.org/officeDocument/2006/relationships/hyperlink" Target="https://uk.rs-online.com/web/p/current-sensor-ics/8660767%20or" TargetMode="External"/><Relationship Id="rId12" Type="http://schemas.openxmlformats.org/officeDocument/2006/relationships/hyperlink" Target="https://uk.rs-online.com/web/p/thermocouples/3971270?gb=s" TargetMode="External"/><Relationship Id="rId2" Type="http://schemas.openxmlformats.org/officeDocument/2006/relationships/hyperlink" Target="https://www.wika.com/en-gb/s_20.WIKA?36404=36404_0&amp;36405=36405_0&amp;36406=36406_0&amp;36407=36407_0" TargetMode="External"/><Relationship Id="rId1" Type="http://schemas.openxmlformats.org/officeDocument/2006/relationships/hyperlink" Target="https://uk.farnell.com/sensirion/sek-sht45-ad1b-sensors/evaluation-kit-temp-humidity-sensor/dp/3958229?ost=sek-sht45&amp;cfm=true" TargetMode="External"/><Relationship Id="rId6" Type="http://schemas.openxmlformats.org/officeDocument/2006/relationships/hyperlink" Target="https://www.wika.com/en-gb/s_20.WIKA?36404=36404_0&amp;36405=36405_0&amp;36406=36406_0&amp;36407=36407_0" TargetMode="External"/><Relationship Id="rId11" Type="http://schemas.openxmlformats.org/officeDocument/2006/relationships/hyperlink" Target="https://uk.rs-online.com/web/p/thermocouples/3971270?gb=s" TargetMode="External"/><Relationship Id="rId5" Type="http://schemas.openxmlformats.org/officeDocument/2006/relationships/hyperlink" Target="https://www.wika.com/en-gb/s_20.WIKA?36404=36404_0&amp;36405=36405_0&amp;36406=36406_0&amp;36407=36407_0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uk.rs-online.com/web/p/thermocouples/3971270?gb=s" TargetMode="External"/><Relationship Id="rId4" Type="http://schemas.openxmlformats.org/officeDocument/2006/relationships/hyperlink" Target="https://www.wika.com/en-gb/s_20.WIKA?36404=36404_0&amp;36405=36405_0&amp;36406=36406_0&amp;36407=36407_0" TargetMode="External"/><Relationship Id="rId9" Type="http://schemas.openxmlformats.org/officeDocument/2006/relationships/hyperlink" Target="https://uk.rs-online.com/web/p/thermocouples/3971270?gb=s" TargetMode="External"/><Relationship Id="rId14" Type="http://schemas.openxmlformats.org/officeDocument/2006/relationships/hyperlink" Target="https://uk.rs-online.com/web/p/temperature-humidity-sensor-ics/1720552?searchId=09430744-24b7-490f-9635-973eb8e0125a&amp;gb=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uk.rs-online.com/web/p/plastic-pipe-fittings/2790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8"/>
  <sheetViews>
    <sheetView zoomScale="70" zoomScaleNormal="70" workbookViewId="0">
      <pane xSplit="5" topLeftCell="J1" activePane="topRight" state="frozen"/>
      <selection pane="topRight" activeCell="E19" sqref="E19"/>
    </sheetView>
  </sheetViews>
  <sheetFormatPr defaultRowHeight="15" x14ac:dyDescent="0.25"/>
  <cols>
    <col min="1" max="1" width="22.42578125" bestFit="1" customWidth="1"/>
    <col min="2" max="2" width="13.5703125" bestFit="1" customWidth="1"/>
    <col min="3" max="3" width="58.140625" bestFit="1" customWidth="1"/>
    <col min="4" max="4" width="21" bestFit="1" customWidth="1"/>
    <col min="5" max="5" width="21.5703125" bestFit="1" customWidth="1"/>
    <col min="6" max="6" width="32" bestFit="1" customWidth="1"/>
    <col min="7" max="8" width="32.140625" bestFit="1" customWidth="1"/>
    <col min="9" max="10" width="32" bestFit="1" customWidth="1"/>
    <col min="11" max="12" width="32.140625" bestFit="1" customWidth="1"/>
    <col min="13" max="14" width="29.42578125" bestFit="1" customWidth="1"/>
    <col min="15" max="15" width="32.140625" bestFit="1" customWidth="1"/>
    <col min="16" max="16" width="51.140625" style="4" bestFit="1" customWidth="1"/>
    <col min="17" max="17" width="35.5703125" style="4" bestFit="1" customWidth="1"/>
    <col min="18" max="18" width="35.5703125" bestFit="1" customWidth="1"/>
    <col min="19" max="19" width="42.5703125" bestFit="1" customWidth="1"/>
    <col min="20" max="20" width="25.42578125" bestFit="1" customWidth="1"/>
    <col min="21" max="21" width="15.5703125" bestFit="1" customWidth="1"/>
  </cols>
  <sheetData>
    <row r="1" spans="1:17" ht="15.75" thickBot="1" x14ac:dyDescent="0.3">
      <c r="A1" t="s">
        <v>87</v>
      </c>
      <c r="B1" s="48" t="s">
        <v>86</v>
      </c>
    </row>
    <row r="2" spans="1:17" s="32" customFormat="1" x14ac:dyDescent="0.25">
      <c r="E2" s="49" t="s">
        <v>75</v>
      </c>
      <c r="F2" s="47">
        <f>F3/60</f>
        <v>3.3333333333333335</v>
      </c>
      <c r="G2" s="47">
        <f t="shared" ref="G2:O2" si="0">G3/60</f>
        <v>8.3333333333333339</v>
      </c>
      <c r="H2" s="47">
        <f t="shared" si="0"/>
        <v>10</v>
      </c>
      <c r="I2" s="47">
        <f t="shared" si="0"/>
        <v>11</v>
      </c>
      <c r="J2" s="47">
        <f t="shared" si="0"/>
        <v>12</v>
      </c>
      <c r="K2" s="72">
        <f t="shared" si="0"/>
        <v>14.666666666666666</v>
      </c>
      <c r="L2" s="73">
        <f t="shared" si="0"/>
        <v>16.333333333333332</v>
      </c>
      <c r="M2" s="73">
        <f t="shared" si="0"/>
        <v>17.333333333333332</v>
      </c>
      <c r="N2" s="74">
        <f t="shared" si="0"/>
        <v>18.333333333333332</v>
      </c>
      <c r="O2" s="47">
        <f t="shared" si="0"/>
        <v>21</v>
      </c>
      <c r="P2" s="14"/>
      <c r="Q2" s="14"/>
    </row>
    <row r="3" spans="1:17" s="32" customFormat="1" x14ac:dyDescent="0.25">
      <c r="E3" s="49" t="s">
        <v>74</v>
      </c>
      <c r="F3" s="32">
        <f>F4</f>
        <v>200</v>
      </c>
      <c r="G3" s="32">
        <f>F3+G4</f>
        <v>500</v>
      </c>
      <c r="H3" s="32">
        <f t="shared" ref="H3:O3" si="1">G3+H4</f>
        <v>600</v>
      </c>
      <c r="I3" s="32">
        <f t="shared" si="1"/>
        <v>660</v>
      </c>
      <c r="J3" s="32">
        <f t="shared" si="1"/>
        <v>720</v>
      </c>
      <c r="K3" s="40">
        <f t="shared" si="1"/>
        <v>880</v>
      </c>
      <c r="L3" s="41">
        <f t="shared" si="1"/>
        <v>980</v>
      </c>
      <c r="M3" s="41">
        <f t="shared" si="1"/>
        <v>1040</v>
      </c>
      <c r="N3" s="44">
        <f t="shared" si="1"/>
        <v>1100</v>
      </c>
      <c r="O3" s="32">
        <f t="shared" si="1"/>
        <v>1260</v>
      </c>
      <c r="P3" s="14"/>
      <c r="Q3" s="14"/>
    </row>
    <row r="4" spans="1:17" x14ac:dyDescent="0.25">
      <c r="E4" s="48" t="s">
        <v>46</v>
      </c>
      <c r="F4" s="32">
        <v>200</v>
      </c>
      <c r="G4" s="32">
        <v>300</v>
      </c>
      <c r="H4" s="32">
        <v>100</v>
      </c>
      <c r="I4" s="32">
        <v>60</v>
      </c>
      <c r="J4" s="32">
        <v>60</v>
      </c>
      <c r="K4" s="40">
        <v>160</v>
      </c>
      <c r="L4" s="41">
        <v>100</v>
      </c>
      <c r="M4" s="41">
        <v>60</v>
      </c>
      <c r="N4" s="44">
        <v>60</v>
      </c>
      <c r="O4" s="32">
        <v>160</v>
      </c>
    </row>
    <row r="5" spans="1:17" s="55" customFormat="1" x14ac:dyDescent="0.25">
      <c r="E5" s="56" t="s">
        <v>81</v>
      </c>
      <c r="F5" s="55">
        <v>1</v>
      </c>
      <c r="G5" s="55">
        <v>2</v>
      </c>
      <c r="H5" s="55">
        <v>3</v>
      </c>
      <c r="I5" s="55">
        <v>4</v>
      </c>
      <c r="J5" s="55">
        <v>5</v>
      </c>
      <c r="K5" s="62">
        <v>6</v>
      </c>
      <c r="L5" s="63">
        <v>7</v>
      </c>
      <c r="M5" s="63">
        <v>8</v>
      </c>
      <c r="N5" s="64">
        <v>9</v>
      </c>
      <c r="O5" s="55">
        <v>10</v>
      </c>
      <c r="P5" s="57"/>
      <c r="Q5" s="57"/>
    </row>
    <row r="6" spans="1:17" s="50" customFormat="1" x14ac:dyDescent="0.25">
      <c r="E6" s="51" t="s">
        <v>83</v>
      </c>
      <c r="F6" s="58" t="s">
        <v>84</v>
      </c>
      <c r="G6" s="58" t="s">
        <v>84</v>
      </c>
      <c r="H6" s="58" t="s">
        <v>84</v>
      </c>
      <c r="I6" s="58" t="s">
        <v>84</v>
      </c>
      <c r="J6" s="58" t="s">
        <v>84</v>
      </c>
      <c r="K6" s="65" t="s">
        <v>84</v>
      </c>
      <c r="L6" s="66" t="s">
        <v>84</v>
      </c>
      <c r="M6" s="66" t="s">
        <v>84</v>
      </c>
      <c r="N6" s="67" t="s">
        <v>84</v>
      </c>
      <c r="O6" s="58" t="s">
        <v>84</v>
      </c>
      <c r="P6" s="52"/>
      <c r="Q6" s="52"/>
    </row>
    <row r="7" spans="1:17" x14ac:dyDescent="0.25">
      <c r="E7" s="54" t="s">
        <v>82</v>
      </c>
      <c r="F7" s="33" t="s">
        <v>66</v>
      </c>
      <c r="G7" s="33" t="s">
        <v>68</v>
      </c>
      <c r="H7" s="33" t="s">
        <v>71</v>
      </c>
      <c r="I7" s="36" t="s">
        <v>43</v>
      </c>
      <c r="J7" s="11" t="s">
        <v>32</v>
      </c>
      <c r="K7" s="37" t="s">
        <v>68</v>
      </c>
      <c r="L7" s="38" t="s">
        <v>71</v>
      </c>
      <c r="M7" s="36" t="s">
        <v>43</v>
      </c>
      <c r="N7" s="39" t="s">
        <v>32</v>
      </c>
      <c r="O7" s="33" t="s">
        <v>68</v>
      </c>
    </row>
    <row r="8" spans="1:17" x14ac:dyDescent="0.25">
      <c r="E8" s="54"/>
      <c r="F8" s="33"/>
      <c r="G8" s="33"/>
      <c r="H8" s="33"/>
      <c r="I8" s="36"/>
      <c r="J8" s="11"/>
      <c r="K8" s="37"/>
      <c r="L8" s="38"/>
      <c r="M8" s="36"/>
      <c r="N8" s="39"/>
      <c r="O8" s="33"/>
    </row>
    <row r="9" spans="1:17" x14ac:dyDescent="0.25">
      <c r="A9" s="48" t="s">
        <v>23</v>
      </c>
      <c r="B9" s="48" t="s">
        <v>26</v>
      </c>
      <c r="C9" s="48" t="s">
        <v>24</v>
      </c>
      <c r="D9" s="48" t="s">
        <v>77</v>
      </c>
      <c r="E9" s="48" t="s">
        <v>76</v>
      </c>
      <c r="F9" s="32"/>
      <c r="G9" s="32"/>
      <c r="H9" s="32"/>
      <c r="I9" s="4"/>
      <c r="J9" s="4"/>
      <c r="K9" s="40"/>
      <c r="L9" s="41"/>
      <c r="M9" s="4"/>
      <c r="N9" s="5"/>
      <c r="O9" s="32"/>
    </row>
    <row r="10" spans="1:17" x14ac:dyDescent="0.25">
      <c r="A10" t="s">
        <v>33</v>
      </c>
      <c r="B10" t="s">
        <v>34</v>
      </c>
      <c r="C10" t="s">
        <v>8</v>
      </c>
      <c r="D10" t="s">
        <v>78</v>
      </c>
      <c r="E10" t="s">
        <v>0</v>
      </c>
      <c r="F10" s="32" t="s">
        <v>28</v>
      </c>
      <c r="G10" s="32" t="s">
        <v>28</v>
      </c>
      <c r="H10" s="32" t="s">
        <v>28</v>
      </c>
      <c r="I10" s="13" t="s">
        <v>29</v>
      </c>
      <c r="J10" s="13" t="s">
        <v>29</v>
      </c>
      <c r="K10" s="40" t="s">
        <v>28</v>
      </c>
      <c r="L10" s="41" t="s">
        <v>28</v>
      </c>
      <c r="M10" s="13" t="s">
        <v>29</v>
      </c>
      <c r="N10" s="22" t="s">
        <v>29</v>
      </c>
      <c r="O10" s="32" t="s">
        <v>28</v>
      </c>
    </row>
    <row r="11" spans="1:17" x14ac:dyDescent="0.25">
      <c r="A11" t="s">
        <v>33</v>
      </c>
      <c r="B11" t="s">
        <v>34</v>
      </c>
      <c r="C11" t="s">
        <v>9</v>
      </c>
      <c r="D11" t="s">
        <v>78</v>
      </c>
      <c r="E11" t="s">
        <v>1</v>
      </c>
      <c r="F11" s="32" t="s">
        <v>29</v>
      </c>
      <c r="G11" s="32" t="s">
        <v>29</v>
      </c>
      <c r="H11" s="32" t="s">
        <v>29</v>
      </c>
      <c r="I11" s="13" t="s">
        <v>28</v>
      </c>
      <c r="J11" s="13" t="s">
        <v>28</v>
      </c>
      <c r="K11" s="40" t="s">
        <v>29</v>
      </c>
      <c r="L11" s="41" t="s">
        <v>29</v>
      </c>
      <c r="M11" s="13" t="s">
        <v>28</v>
      </c>
      <c r="N11" s="22" t="s">
        <v>28</v>
      </c>
      <c r="O11" s="32" t="s">
        <v>29</v>
      </c>
    </row>
    <row r="12" spans="1:17" x14ac:dyDescent="0.25">
      <c r="A12" t="s">
        <v>33</v>
      </c>
      <c r="B12" t="s">
        <v>34</v>
      </c>
      <c r="C12" t="s">
        <v>35</v>
      </c>
      <c r="D12" t="s">
        <v>78</v>
      </c>
      <c r="E12" t="s">
        <v>2</v>
      </c>
      <c r="F12" s="32" t="s">
        <v>29</v>
      </c>
      <c r="G12" s="32" t="s">
        <v>29</v>
      </c>
      <c r="H12" s="32" t="s">
        <v>28</v>
      </c>
      <c r="I12" s="13" t="s">
        <v>29</v>
      </c>
      <c r="J12" s="13" t="s">
        <v>29</v>
      </c>
      <c r="K12" s="40" t="s">
        <v>29</v>
      </c>
      <c r="L12" s="41" t="s">
        <v>28</v>
      </c>
      <c r="M12" s="13" t="s">
        <v>29</v>
      </c>
      <c r="N12" s="22" t="s">
        <v>29</v>
      </c>
      <c r="O12" s="32" t="s">
        <v>29</v>
      </c>
    </row>
    <row r="13" spans="1:17" x14ac:dyDescent="0.25">
      <c r="A13" t="s">
        <v>33</v>
      </c>
      <c r="B13" t="s">
        <v>34</v>
      </c>
      <c r="C13" t="s">
        <v>10</v>
      </c>
      <c r="D13" t="s">
        <v>79</v>
      </c>
      <c r="E13" t="s">
        <v>3</v>
      </c>
      <c r="F13" s="32" t="s">
        <v>30</v>
      </c>
      <c r="G13" s="32" t="s">
        <v>30</v>
      </c>
      <c r="H13" s="32" t="s">
        <v>30</v>
      </c>
      <c r="I13" s="13" t="s">
        <v>31</v>
      </c>
      <c r="J13" s="13" t="s">
        <v>31</v>
      </c>
      <c r="K13" s="40" t="s">
        <v>30</v>
      </c>
      <c r="L13" s="41" t="s">
        <v>30</v>
      </c>
      <c r="M13" s="13" t="s">
        <v>31</v>
      </c>
      <c r="N13" s="22" t="s">
        <v>31</v>
      </c>
      <c r="O13" s="32" t="s">
        <v>30</v>
      </c>
    </row>
    <row r="14" spans="1:17" x14ac:dyDescent="0.25">
      <c r="A14" t="s">
        <v>33</v>
      </c>
      <c r="B14" t="s">
        <v>34</v>
      </c>
      <c r="C14" t="s">
        <v>11</v>
      </c>
      <c r="D14" t="s">
        <v>79</v>
      </c>
      <c r="E14" t="s">
        <v>4</v>
      </c>
      <c r="F14" s="32" t="s">
        <v>30</v>
      </c>
      <c r="G14" s="32" t="s">
        <v>31</v>
      </c>
      <c r="H14" s="32" t="s">
        <v>30</v>
      </c>
      <c r="I14" s="13" t="s">
        <v>31</v>
      </c>
      <c r="J14" s="13" t="s">
        <v>31</v>
      </c>
      <c r="K14" s="40" t="s">
        <v>31</v>
      </c>
      <c r="L14" s="41" t="s">
        <v>30</v>
      </c>
      <c r="M14" s="13" t="s">
        <v>31</v>
      </c>
      <c r="N14" s="22" t="s">
        <v>31</v>
      </c>
      <c r="O14" s="32" t="s">
        <v>31</v>
      </c>
    </row>
    <row r="15" spans="1:17" x14ac:dyDescent="0.25">
      <c r="A15" t="s">
        <v>33</v>
      </c>
      <c r="B15" t="s">
        <v>34</v>
      </c>
      <c r="C15" t="s">
        <v>37</v>
      </c>
      <c r="D15" t="s">
        <v>79</v>
      </c>
      <c r="E15" t="s">
        <v>36</v>
      </c>
      <c r="F15" s="32" t="s">
        <v>31</v>
      </c>
      <c r="G15" s="32" t="s">
        <v>30</v>
      </c>
      <c r="H15" s="32" t="s">
        <v>31</v>
      </c>
      <c r="I15" s="13" t="s">
        <v>30</v>
      </c>
      <c r="J15" s="13" t="s">
        <v>30</v>
      </c>
      <c r="K15" s="40" t="s">
        <v>30</v>
      </c>
      <c r="L15" s="41" t="s">
        <v>31</v>
      </c>
      <c r="M15" s="13" t="s">
        <v>30</v>
      </c>
      <c r="N15" s="22" t="s">
        <v>30</v>
      </c>
      <c r="O15" s="32" t="s">
        <v>30</v>
      </c>
    </row>
    <row r="16" spans="1:17" x14ac:dyDescent="0.25">
      <c r="A16" t="s">
        <v>33</v>
      </c>
      <c r="B16" t="s">
        <v>34</v>
      </c>
      <c r="C16" t="s">
        <v>12</v>
      </c>
      <c r="D16" t="s">
        <v>80</v>
      </c>
      <c r="E16" t="s">
        <v>365</v>
      </c>
      <c r="F16" s="32" t="s">
        <v>31</v>
      </c>
      <c r="G16" s="32" t="s">
        <v>31</v>
      </c>
      <c r="H16" s="32" t="s">
        <v>31</v>
      </c>
      <c r="I16" s="13" t="s">
        <v>30</v>
      </c>
      <c r="J16" s="13" t="s">
        <v>31</v>
      </c>
      <c r="K16" s="40" t="s">
        <v>31</v>
      </c>
      <c r="L16" s="41" t="s">
        <v>31</v>
      </c>
      <c r="M16" s="13" t="s">
        <v>30</v>
      </c>
      <c r="N16" s="22" t="s">
        <v>31</v>
      </c>
      <c r="O16" s="32" t="s">
        <v>31</v>
      </c>
    </row>
    <row r="17" spans="1:42" x14ac:dyDescent="0.25">
      <c r="A17" t="s">
        <v>33</v>
      </c>
      <c r="B17" t="s">
        <v>34</v>
      </c>
      <c r="C17" t="s">
        <v>13</v>
      </c>
      <c r="D17" t="s">
        <v>80</v>
      </c>
      <c r="E17" t="s">
        <v>366</v>
      </c>
      <c r="F17" s="32" t="s">
        <v>31</v>
      </c>
      <c r="G17" s="32" t="s">
        <v>30</v>
      </c>
      <c r="H17" s="32" t="s">
        <v>30</v>
      </c>
      <c r="I17" s="13" t="s">
        <v>31</v>
      </c>
      <c r="J17" s="13" t="s">
        <v>31</v>
      </c>
      <c r="K17" s="40" t="s">
        <v>30</v>
      </c>
      <c r="L17" s="41" t="s">
        <v>30</v>
      </c>
      <c r="M17" s="13" t="s">
        <v>31</v>
      </c>
      <c r="N17" s="22" t="s">
        <v>31</v>
      </c>
      <c r="O17" s="32" t="s">
        <v>30</v>
      </c>
    </row>
    <row r="18" spans="1:42" x14ac:dyDescent="0.25">
      <c r="A18" t="s">
        <v>33</v>
      </c>
      <c r="B18" t="s">
        <v>34</v>
      </c>
      <c r="C18" t="s">
        <v>41</v>
      </c>
      <c r="D18" t="s">
        <v>80</v>
      </c>
      <c r="E18" t="s">
        <v>367</v>
      </c>
      <c r="F18" s="32" t="s">
        <v>31</v>
      </c>
      <c r="G18" s="32" t="s">
        <v>31</v>
      </c>
      <c r="H18" s="32" t="s">
        <v>31</v>
      </c>
      <c r="I18" s="13" t="s">
        <v>31</v>
      </c>
      <c r="J18" s="13" t="s">
        <v>30</v>
      </c>
      <c r="K18" s="40" t="s">
        <v>31</v>
      </c>
      <c r="L18" s="41" t="s">
        <v>31</v>
      </c>
      <c r="M18" s="13" t="s">
        <v>31</v>
      </c>
      <c r="N18" s="22" t="s">
        <v>30</v>
      </c>
      <c r="O18" s="32" t="s">
        <v>31</v>
      </c>
    </row>
    <row r="19" spans="1:42" x14ac:dyDescent="0.25">
      <c r="A19" t="s">
        <v>33</v>
      </c>
      <c r="B19" t="s">
        <v>34</v>
      </c>
      <c r="C19" t="s">
        <v>45</v>
      </c>
      <c r="D19" t="s">
        <v>80</v>
      </c>
      <c r="E19" t="s">
        <v>368</v>
      </c>
      <c r="F19" s="32" t="s">
        <v>31</v>
      </c>
      <c r="G19" s="32" t="s">
        <v>30</v>
      </c>
      <c r="H19" s="32" t="s">
        <v>31</v>
      </c>
      <c r="I19" s="13" t="s">
        <v>31</v>
      </c>
      <c r="J19" s="13" t="s">
        <v>31</v>
      </c>
      <c r="K19" s="40" t="s">
        <v>30</v>
      </c>
      <c r="L19" s="41" t="s">
        <v>31</v>
      </c>
      <c r="M19" s="13" t="s">
        <v>31</v>
      </c>
      <c r="N19" s="22" t="s">
        <v>31</v>
      </c>
      <c r="O19" s="32" t="s">
        <v>30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s="9" customFormat="1" x14ac:dyDescent="0.25">
      <c r="F20" s="29"/>
      <c r="G20" s="29"/>
      <c r="H20" s="29"/>
      <c r="I20" s="29"/>
      <c r="J20" s="29"/>
      <c r="K20" s="42"/>
      <c r="L20" s="14"/>
      <c r="M20" s="14"/>
      <c r="N20" s="43"/>
      <c r="O20" s="29"/>
      <c r="P20" s="4"/>
      <c r="Q20" s="4"/>
    </row>
    <row r="21" spans="1:42" s="7" customFormat="1" x14ac:dyDescent="0.25">
      <c r="A21" s="9"/>
      <c r="B21" s="9"/>
      <c r="C21" s="9"/>
      <c r="D21" s="9"/>
      <c r="E21" s="9"/>
      <c r="F21" s="29"/>
      <c r="G21" s="29"/>
      <c r="H21" s="29"/>
      <c r="I21" s="29"/>
      <c r="J21" s="29"/>
      <c r="K21" s="42"/>
      <c r="L21" s="14"/>
      <c r="M21" s="14"/>
      <c r="N21" s="60"/>
      <c r="O21" s="29"/>
      <c r="P21" s="4"/>
      <c r="Q21" s="4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s="7" customFormat="1" x14ac:dyDescent="0.25">
      <c r="A22" s="9"/>
      <c r="B22" s="9"/>
      <c r="C22" s="9"/>
      <c r="D22" s="9"/>
      <c r="E22" s="54" t="s">
        <v>82</v>
      </c>
      <c r="F22" s="34" t="s">
        <v>69</v>
      </c>
      <c r="G22" s="34" t="s">
        <v>70</v>
      </c>
      <c r="H22" s="34" t="s">
        <v>70</v>
      </c>
      <c r="I22" s="34" t="s">
        <v>69</v>
      </c>
      <c r="J22" s="34" t="s">
        <v>69</v>
      </c>
      <c r="K22" s="45" t="s">
        <v>70</v>
      </c>
      <c r="L22" s="36" t="s">
        <v>70</v>
      </c>
      <c r="M22" s="36" t="s">
        <v>69</v>
      </c>
      <c r="N22" s="46" t="s">
        <v>69</v>
      </c>
      <c r="O22" s="34" t="s">
        <v>70</v>
      </c>
      <c r="P22" s="9"/>
      <c r="Q22" s="4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s="7" customFormat="1" x14ac:dyDescent="0.25">
      <c r="A23" s="9"/>
      <c r="B23" s="9"/>
      <c r="C23" s="9"/>
      <c r="D23" s="9"/>
      <c r="E23" s="9"/>
      <c r="F23" s="29"/>
      <c r="G23" s="29"/>
      <c r="H23" s="29"/>
      <c r="I23" s="9"/>
      <c r="J23" s="9"/>
      <c r="K23" s="42"/>
      <c r="L23" s="14"/>
      <c r="M23" s="4"/>
      <c r="N23" s="5"/>
      <c r="O23" s="29"/>
      <c r="P23" s="9"/>
      <c r="Q23" s="4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x14ac:dyDescent="0.25">
      <c r="A24" s="9" t="s">
        <v>50</v>
      </c>
      <c r="B24" s="9" t="s">
        <v>51</v>
      </c>
      <c r="C24" s="9" t="s">
        <v>52</v>
      </c>
      <c r="D24" t="s">
        <v>80</v>
      </c>
      <c r="E24" s="9" t="s">
        <v>55</v>
      </c>
      <c r="F24" s="29" t="s">
        <v>31</v>
      </c>
      <c r="G24" s="29" t="s">
        <v>30</v>
      </c>
      <c r="H24" s="29" t="s">
        <v>30</v>
      </c>
      <c r="I24" s="29" t="s">
        <v>31</v>
      </c>
      <c r="J24" s="29" t="s">
        <v>31</v>
      </c>
      <c r="K24" s="42" t="s">
        <v>30</v>
      </c>
      <c r="L24" s="14" t="s">
        <v>30</v>
      </c>
      <c r="M24" s="14" t="s">
        <v>31</v>
      </c>
      <c r="N24" s="43" t="s">
        <v>31</v>
      </c>
      <c r="O24" s="29" t="s">
        <v>30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25">
      <c r="A25" s="9" t="s">
        <v>50</v>
      </c>
      <c r="B25" s="9" t="s">
        <v>51</v>
      </c>
      <c r="C25" t="s">
        <v>67</v>
      </c>
      <c r="D25" t="s">
        <v>80</v>
      </c>
      <c r="E25" t="s">
        <v>56</v>
      </c>
      <c r="F25" s="32" t="s">
        <v>31</v>
      </c>
      <c r="G25" s="32" t="s">
        <v>30</v>
      </c>
      <c r="H25" s="32" t="s">
        <v>30</v>
      </c>
      <c r="I25" s="29" t="s">
        <v>31</v>
      </c>
      <c r="J25" s="29" t="s">
        <v>31</v>
      </c>
      <c r="K25" s="40" t="s">
        <v>30</v>
      </c>
      <c r="L25" s="41" t="s">
        <v>30</v>
      </c>
      <c r="M25" s="14" t="s">
        <v>31</v>
      </c>
      <c r="N25" s="43" t="s">
        <v>31</v>
      </c>
      <c r="O25" s="32" t="s">
        <v>30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25">
      <c r="A26" s="9" t="s">
        <v>50</v>
      </c>
      <c r="B26" s="9" t="s">
        <v>51</v>
      </c>
      <c r="C26" t="s">
        <v>54</v>
      </c>
      <c r="D26" t="s">
        <v>80</v>
      </c>
      <c r="E26" t="s">
        <v>57</v>
      </c>
      <c r="F26" s="32" t="s">
        <v>30</v>
      </c>
      <c r="G26" s="32" t="s">
        <v>30</v>
      </c>
      <c r="H26" s="32" t="s">
        <v>31</v>
      </c>
      <c r="I26" s="29" t="s">
        <v>31</v>
      </c>
      <c r="J26" s="29" t="s">
        <v>31</v>
      </c>
      <c r="K26" s="40" t="s">
        <v>30</v>
      </c>
      <c r="L26" s="41" t="s">
        <v>31</v>
      </c>
      <c r="M26" s="14" t="s">
        <v>31</v>
      </c>
      <c r="N26" s="43" t="s">
        <v>31</v>
      </c>
      <c r="O26" s="32" t="s">
        <v>30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25">
      <c r="A27" s="9" t="s">
        <v>50</v>
      </c>
      <c r="B27" s="9" t="s">
        <v>51</v>
      </c>
      <c r="C27" t="s">
        <v>62</v>
      </c>
      <c r="D27" t="s">
        <v>80</v>
      </c>
      <c r="E27" t="s">
        <v>61</v>
      </c>
      <c r="F27" s="32" t="s">
        <v>30</v>
      </c>
      <c r="G27" s="32" t="s">
        <v>31</v>
      </c>
      <c r="H27" s="32" t="s">
        <v>31</v>
      </c>
      <c r="I27" s="29" t="s">
        <v>31</v>
      </c>
      <c r="J27" s="29" t="s">
        <v>31</v>
      </c>
      <c r="K27" s="40" t="s">
        <v>31</v>
      </c>
      <c r="L27" s="41" t="s">
        <v>31</v>
      </c>
      <c r="M27" s="14" t="s">
        <v>31</v>
      </c>
      <c r="N27" s="43" t="s">
        <v>31</v>
      </c>
      <c r="O27" s="32" t="s">
        <v>31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25">
      <c r="A28" s="9"/>
      <c r="B28" s="9"/>
      <c r="F28" s="32"/>
      <c r="G28" s="29"/>
      <c r="H28" s="32"/>
      <c r="I28" s="32"/>
      <c r="J28" s="32"/>
      <c r="K28" s="40"/>
      <c r="L28" s="41"/>
      <c r="M28" s="41"/>
      <c r="N28" s="44"/>
      <c r="O28" s="32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x14ac:dyDescent="0.25">
      <c r="A29" s="9"/>
      <c r="B29" s="9"/>
      <c r="F29" s="32"/>
      <c r="G29" s="29"/>
      <c r="H29" s="32"/>
      <c r="I29" s="32"/>
      <c r="J29" s="32"/>
      <c r="K29" s="40"/>
      <c r="L29" s="41"/>
      <c r="M29" s="41"/>
      <c r="N29" s="44"/>
      <c r="O29" s="32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s="7" customFormat="1" x14ac:dyDescent="0.25">
      <c r="A30" s="9"/>
      <c r="B30" s="9"/>
      <c r="C30" s="9"/>
      <c r="D30"/>
      <c r="E30" s="54" t="s">
        <v>82</v>
      </c>
      <c r="F30" s="34" t="s">
        <v>69</v>
      </c>
      <c r="G30" s="34" t="s">
        <v>70</v>
      </c>
      <c r="H30" s="34" t="s">
        <v>70</v>
      </c>
      <c r="I30" s="34" t="s">
        <v>69</v>
      </c>
      <c r="J30" s="34" t="s">
        <v>69</v>
      </c>
      <c r="K30" s="45" t="s">
        <v>70</v>
      </c>
      <c r="L30" s="36" t="s">
        <v>70</v>
      </c>
      <c r="M30" s="36" t="s">
        <v>69</v>
      </c>
      <c r="N30" s="46" t="s">
        <v>69</v>
      </c>
      <c r="O30" s="34" t="s">
        <v>70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s="7" customFormat="1" x14ac:dyDescent="0.25">
      <c r="A31" s="9"/>
      <c r="B31" s="9"/>
      <c r="C31" s="9"/>
      <c r="D31"/>
      <c r="E31" s="9"/>
      <c r="F31" s="29"/>
      <c r="G31" s="29"/>
      <c r="H31" s="29"/>
      <c r="I31" s="29"/>
      <c r="J31" s="29"/>
      <c r="K31" s="42"/>
      <c r="L31" s="14"/>
      <c r="M31" s="14"/>
      <c r="N31" s="43"/>
      <c r="O31" s="2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5">
      <c r="A32" s="9" t="s">
        <v>64</v>
      </c>
      <c r="B32" s="9" t="s">
        <v>65</v>
      </c>
      <c r="C32" s="9" t="s">
        <v>52</v>
      </c>
      <c r="D32" t="s">
        <v>80</v>
      </c>
      <c r="E32" s="9" t="s">
        <v>5</v>
      </c>
      <c r="F32" s="29" t="s">
        <v>31</v>
      </c>
      <c r="G32" s="29" t="s">
        <v>30</v>
      </c>
      <c r="H32" s="29" t="s">
        <v>30</v>
      </c>
      <c r="I32" s="29" t="s">
        <v>31</v>
      </c>
      <c r="J32" s="29" t="s">
        <v>31</v>
      </c>
      <c r="K32" s="42" t="s">
        <v>30</v>
      </c>
      <c r="L32" s="14" t="s">
        <v>30</v>
      </c>
      <c r="M32" s="14" t="s">
        <v>31</v>
      </c>
      <c r="N32" s="43" t="s">
        <v>31</v>
      </c>
      <c r="O32" s="29" t="s">
        <v>30</v>
      </c>
    </row>
    <row r="33" spans="1:18" x14ac:dyDescent="0.25">
      <c r="A33" s="9" t="s">
        <v>64</v>
      </c>
      <c r="B33" s="9" t="s">
        <v>65</v>
      </c>
      <c r="C33" t="s">
        <v>53</v>
      </c>
      <c r="D33" t="s">
        <v>80</v>
      </c>
      <c r="E33" t="s">
        <v>6</v>
      </c>
      <c r="F33" s="32" t="s">
        <v>31</v>
      </c>
      <c r="G33" s="32" t="s">
        <v>30</v>
      </c>
      <c r="H33" s="32" t="s">
        <v>30</v>
      </c>
      <c r="I33" s="29" t="s">
        <v>31</v>
      </c>
      <c r="J33" s="29" t="s">
        <v>31</v>
      </c>
      <c r="K33" s="40" t="s">
        <v>30</v>
      </c>
      <c r="L33" s="41" t="s">
        <v>30</v>
      </c>
      <c r="M33" s="14" t="s">
        <v>31</v>
      </c>
      <c r="N33" s="43" t="s">
        <v>31</v>
      </c>
      <c r="O33" s="32" t="s">
        <v>30</v>
      </c>
    </row>
    <row r="34" spans="1:18" x14ac:dyDescent="0.25">
      <c r="A34" s="9" t="s">
        <v>64</v>
      </c>
      <c r="B34" s="9" t="s">
        <v>65</v>
      </c>
      <c r="C34" t="s">
        <v>54</v>
      </c>
      <c r="D34" t="s">
        <v>80</v>
      </c>
      <c r="E34" t="s">
        <v>27</v>
      </c>
      <c r="F34" s="32" t="s">
        <v>30</v>
      </c>
      <c r="G34" s="32" t="s">
        <v>30</v>
      </c>
      <c r="H34" s="32" t="s">
        <v>31</v>
      </c>
      <c r="I34" s="29" t="s">
        <v>31</v>
      </c>
      <c r="J34" s="29" t="s">
        <v>31</v>
      </c>
      <c r="K34" s="40" t="s">
        <v>30</v>
      </c>
      <c r="L34" s="41" t="s">
        <v>31</v>
      </c>
      <c r="M34" s="14" t="s">
        <v>31</v>
      </c>
      <c r="N34" s="43" t="s">
        <v>31</v>
      </c>
      <c r="O34" s="32" t="s">
        <v>30</v>
      </c>
    </row>
    <row r="35" spans="1:18" x14ac:dyDescent="0.25">
      <c r="A35" s="9" t="s">
        <v>64</v>
      </c>
      <c r="B35" s="9" t="s">
        <v>65</v>
      </c>
      <c r="C35" t="s">
        <v>62</v>
      </c>
      <c r="D35" t="s">
        <v>80</v>
      </c>
      <c r="E35" t="s">
        <v>63</v>
      </c>
      <c r="F35" s="32" t="s">
        <v>30</v>
      </c>
      <c r="G35" s="32" t="s">
        <v>31</v>
      </c>
      <c r="H35" s="32" t="s">
        <v>31</v>
      </c>
      <c r="I35" s="29" t="s">
        <v>31</v>
      </c>
      <c r="J35" s="29" t="s">
        <v>31</v>
      </c>
      <c r="K35" s="40" t="s">
        <v>31</v>
      </c>
      <c r="L35" s="41" t="s">
        <v>31</v>
      </c>
      <c r="M35" s="14" t="s">
        <v>31</v>
      </c>
      <c r="N35" s="43" t="s">
        <v>31</v>
      </c>
      <c r="O35" s="32" t="s">
        <v>31</v>
      </c>
      <c r="R35" s="4"/>
    </row>
    <row r="36" spans="1:18" x14ac:dyDescent="0.25">
      <c r="A36" s="9"/>
      <c r="B36" s="9"/>
      <c r="K36" s="1"/>
      <c r="L36" s="2"/>
      <c r="M36" s="2"/>
      <c r="N36" s="3"/>
    </row>
    <row r="37" spans="1:18" x14ac:dyDescent="0.25">
      <c r="A37" s="9"/>
      <c r="B37" s="9"/>
      <c r="K37" s="1"/>
      <c r="L37" s="2"/>
      <c r="M37" s="2"/>
      <c r="N37" s="3"/>
    </row>
    <row r="38" spans="1:18" x14ac:dyDescent="0.25">
      <c r="A38" s="9" t="s">
        <v>72</v>
      </c>
      <c r="B38" s="9" t="s">
        <v>73</v>
      </c>
      <c r="C38" t="s">
        <v>18</v>
      </c>
      <c r="D38" t="s">
        <v>92</v>
      </c>
      <c r="E38" t="s">
        <v>7</v>
      </c>
      <c r="F38" s="61" t="s">
        <v>29</v>
      </c>
      <c r="G38" s="61" t="s">
        <v>29</v>
      </c>
      <c r="H38" s="28" t="s">
        <v>29</v>
      </c>
      <c r="I38" s="28" t="s">
        <v>28</v>
      </c>
      <c r="J38" s="28" t="s">
        <v>28</v>
      </c>
      <c r="K38" s="68" t="s">
        <v>29</v>
      </c>
      <c r="L38" s="13" t="s">
        <v>29</v>
      </c>
      <c r="M38" s="13" t="s">
        <v>28</v>
      </c>
      <c r="N38" s="22" t="s">
        <v>28</v>
      </c>
      <c r="O38" s="61" t="s">
        <v>29</v>
      </c>
    </row>
    <row r="39" spans="1:18" x14ac:dyDescent="0.25">
      <c r="A39" s="9" t="s">
        <v>72</v>
      </c>
      <c r="B39" s="9" t="s">
        <v>73</v>
      </c>
      <c r="C39" t="s">
        <v>21</v>
      </c>
      <c r="D39" t="s">
        <v>92</v>
      </c>
      <c r="E39" t="s">
        <v>19</v>
      </c>
      <c r="F39" s="61" t="s">
        <v>28</v>
      </c>
      <c r="G39" s="61" t="s">
        <v>28</v>
      </c>
      <c r="H39" s="28" t="s">
        <v>28</v>
      </c>
      <c r="I39" s="28" t="s">
        <v>28</v>
      </c>
      <c r="J39" s="28" t="s">
        <v>28</v>
      </c>
      <c r="K39" s="68" t="s">
        <v>28</v>
      </c>
      <c r="L39" s="13" t="s">
        <v>28</v>
      </c>
      <c r="M39" s="13" t="s">
        <v>28</v>
      </c>
      <c r="N39" s="22" t="s">
        <v>28</v>
      </c>
      <c r="O39" s="61" t="s">
        <v>28</v>
      </c>
    </row>
    <row r="40" spans="1:18" x14ac:dyDescent="0.25">
      <c r="A40" s="9" t="s">
        <v>72</v>
      </c>
      <c r="B40" s="9" t="s">
        <v>73</v>
      </c>
      <c r="C40" t="s">
        <v>22</v>
      </c>
      <c r="D40" t="s">
        <v>92</v>
      </c>
      <c r="E40" t="s">
        <v>20</v>
      </c>
      <c r="F40" s="61" t="s">
        <v>29</v>
      </c>
      <c r="G40" s="61" t="s">
        <v>29</v>
      </c>
      <c r="H40" s="28" t="s">
        <v>29</v>
      </c>
      <c r="I40" s="28" t="s">
        <v>28</v>
      </c>
      <c r="J40" s="28" t="s">
        <v>28</v>
      </c>
      <c r="K40" s="68" t="s">
        <v>29</v>
      </c>
      <c r="L40" s="13" t="s">
        <v>29</v>
      </c>
      <c r="M40" s="13" t="s">
        <v>28</v>
      </c>
      <c r="N40" s="22" t="s">
        <v>28</v>
      </c>
      <c r="O40" s="61" t="s">
        <v>29</v>
      </c>
      <c r="Q40" s="8"/>
    </row>
    <row r="41" spans="1:18" x14ac:dyDescent="0.25">
      <c r="A41" s="9" t="s">
        <v>72</v>
      </c>
      <c r="B41" s="9" t="s">
        <v>141</v>
      </c>
      <c r="C41" t="s">
        <v>90</v>
      </c>
      <c r="D41" t="s">
        <v>92</v>
      </c>
      <c r="E41" t="s">
        <v>129</v>
      </c>
      <c r="F41" s="61" t="s">
        <v>29</v>
      </c>
      <c r="G41" s="61" t="s">
        <v>29</v>
      </c>
      <c r="H41" s="28" t="s">
        <v>29</v>
      </c>
      <c r="I41" s="28" t="s">
        <v>29</v>
      </c>
      <c r="J41" s="28" t="s">
        <v>29</v>
      </c>
      <c r="K41" s="68" t="s">
        <v>29</v>
      </c>
      <c r="L41" s="13" t="s">
        <v>29</v>
      </c>
      <c r="M41" s="13" t="s">
        <v>29</v>
      </c>
      <c r="N41" s="22" t="s">
        <v>29</v>
      </c>
      <c r="O41" s="61" t="s">
        <v>29</v>
      </c>
    </row>
    <row r="42" spans="1:18" x14ac:dyDescent="0.25">
      <c r="A42" s="9" t="s">
        <v>72</v>
      </c>
      <c r="B42" s="9" t="s">
        <v>141</v>
      </c>
      <c r="C42" t="s">
        <v>91</v>
      </c>
      <c r="D42" t="s">
        <v>92</v>
      </c>
      <c r="E42" t="s">
        <v>130</v>
      </c>
      <c r="F42" s="61" t="s">
        <v>29</v>
      </c>
      <c r="G42" s="61" t="s">
        <v>29</v>
      </c>
      <c r="H42" s="28" t="s">
        <v>29</v>
      </c>
      <c r="I42" s="28" t="s">
        <v>29</v>
      </c>
      <c r="J42" s="28" t="s">
        <v>29</v>
      </c>
      <c r="K42" s="68" t="s">
        <v>29</v>
      </c>
      <c r="L42" s="13" t="s">
        <v>29</v>
      </c>
      <c r="M42" s="13" t="s">
        <v>29</v>
      </c>
      <c r="N42" s="22" t="s">
        <v>29</v>
      </c>
      <c r="O42" s="61" t="s">
        <v>29</v>
      </c>
    </row>
    <row r="43" spans="1:18" x14ac:dyDescent="0.25">
      <c r="A43" s="9" t="s">
        <v>72</v>
      </c>
      <c r="B43" s="9" t="s">
        <v>141</v>
      </c>
      <c r="C43" t="s">
        <v>14</v>
      </c>
      <c r="D43" t="s">
        <v>80</v>
      </c>
      <c r="E43" t="s">
        <v>131</v>
      </c>
      <c r="F43" s="61" t="s">
        <v>30</v>
      </c>
      <c r="G43" s="61" t="s">
        <v>30</v>
      </c>
      <c r="H43" s="28" t="s">
        <v>30</v>
      </c>
      <c r="I43" s="28" t="s">
        <v>30</v>
      </c>
      <c r="J43" s="28" t="s">
        <v>30</v>
      </c>
      <c r="K43" s="68" t="s">
        <v>30</v>
      </c>
      <c r="L43" s="13" t="s">
        <v>30</v>
      </c>
      <c r="M43" s="13" t="s">
        <v>30</v>
      </c>
      <c r="N43" s="22" t="s">
        <v>30</v>
      </c>
      <c r="O43" s="61" t="s">
        <v>30</v>
      </c>
    </row>
    <row r="44" spans="1:18" s="9" customFormat="1" x14ac:dyDescent="0.25">
      <c r="A44" s="9" t="s">
        <v>72</v>
      </c>
      <c r="B44" s="9" t="s">
        <v>141</v>
      </c>
      <c r="C44" t="s">
        <v>15</v>
      </c>
      <c r="D44" t="s">
        <v>80</v>
      </c>
      <c r="E44" t="s">
        <v>132</v>
      </c>
      <c r="F44" s="28" t="s">
        <v>30</v>
      </c>
      <c r="G44" s="28" t="s">
        <v>30</v>
      </c>
      <c r="H44" s="28" t="s">
        <v>30</v>
      </c>
      <c r="I44" s="28" t="s">
        <v>30</v>
      </c>
      <c r="J44" s="28" t="s">
        <v>30</v>
      </c>
      <c r="K44" s="20" t="s">
        <v>30</v>
      </c>
      <c r="L44" s="13" t="s">
        <v>30</v>
      </c>
      <c r="M44" s="13" t="s">
        <v>30</v>
      </c>
      <c r="N44" s="22" t="s">
        <v>30</v>
      </c>
      <c r="O44" s="28" t="s">
        <v>30</v>
      </c>
      <c r="P44" s="4"/>
      <c r="Q44" s="4"/>
    </row>
    <row r="45" spans="1:18" x14ac:dyDescent="0.25">
      <c r="A45" s="9" t="s">
        <v>72</v>
      </c>
      <c r="B45" s="9" t="s">
        <v>141</v>
      </c>
      <c r="C45" t="s">
        <v>16</v>
      </c>
      <c r="D45" t="s">
        <v>80</v>
      </c>
      <c r="E45" t="s">
        <v>133</v>
      </c>
      <c r="F45" s="28" t="s">
        <v>31</v>
      </c>
      <c r="G45" s="28" t="s">
        <v>31</v>
      </c>
      <c r="H45" s="28" t="s">
        <v>31</v>
      </c>
      <c r="I45" s="28" t="s">
        <v>31</v>
      </c>
      <c r="J45" s="28" t="s">
        <v>31</v>
      </c>
      <c r="K45" s="20" t="s">
        <v>31</v>
      </c>
      <c r="L45" s="13" t="s">
        <v>31</v>
      </c>
      <c r="M45" s="13" t="s">
        <v>31</v>
      </c>
      <c r="N45" s="22" t="s">
        <v>31</v>
      </c>
      <c r="O45" s="28" t="s">
        <v>31</v>
      </c>
    </row>
    <row r="46" spans="1:18" x14ac:dyDescent="0.25">
      <c r="A46" s="9" t="s">
        <v>72</v>
      </c>
      <c r="B46" s="9" t="s">
        <v>141</v>
      </c>
      <c r="C46" t="s">
        <v>17</v>
      </c>
      <c r="D46" t="s">
        <v>80</v>
      </c>
      <c r="E46" t="s">
        <v>134</v>
      </c>
      <c r="F46" s="28" t="s">
        <v>30</v>
      </c>
      <c r="G46" s="28" t="s">
        <v>30</v>
      </c>
      <c r="H46" s="28" t="s">
        <v>30</v>
      </c>
      <c r="I46" s="28" t="s">
        <v>30</v>
      </c>
      <c r="J46" s="28" t="s">
        <v>30</v>
      </c>
      <c r="K46" s="20" t="s">
        <v>30</v>
      </c>
      <c r="L46" s="13" t="s">
        <v>30</v>
      </c>
      <c r="M46" s="13" t="s">
        <v>30</v>
      </c>
      <c r="N46" s="22" t="s">
        <v>30</v>
      </c>
      <c r="O46" s="28" t="s">
        <v>30</v>
      </c>
    </row>
    <row r="47" spans="1:18" x14ac:dyDescent="0.25">
      <c r="A47" s="9" t="s">
        <v>72</v>
      </c>
      <c r="B47" s="9" t="s">
        <v>145</v>
      </c>
      <c r="C47" t="s">
        <v>90</v>
      </c>
      <c r="D47" t="s">
        <v>92</v>
      </c>
      <c r="E47" t="s">
        <v>135</v>
      </c>
      <c r="F47" s="61" t="s">
        <v>29</v>
      </c>
      <c r="G47" s="61" t="s">
        <v>29</v>
      </c>
      <c r="H47" s="28" t="s">
        <v>29</v>
      </c>
      <c r="I47" s="28" t="s">
        <v>29</v>
      </c>
      <c r="J47" s="28" t="s">
        <v>29</v>
      </c>
      <c r="K47" s="68" t="s">
        <v>29</v>
      </c>
      <c r="L47" s="13" t="s">
        <v>29</v>
      </c>
      <c r="M47" s="13" t="s">
        <v>29</v>
      </c>
      <c r="N47" s="22" t="s">
        <v>29</v>
      </c>
      <c r="O47" s="61" t="s">
        <v>29</v>
      </c>
    </row>
    <row r="48" spans="1:18" x14ac:dyDescent="0.25">
      <c r="A48" s="9" t="s">
        <v>72</v>
      </c>
      <c r="B48" s="9" t="s">
        <v>145</v>
      </c>
      <c r="C48" t="s">
        <v>91</v>
      </c>
      <c r="D48" t="s">
        <v>92</v>
      </c>
      <c r="E48" t="s">
        <v>136</v>
      </c>
      <c r="F48" s="61" t="s">
        <v>29</v>
      </c>
      <c r="G48" s="61" t="s">
        <v>29</v>
      </c>
      <c r="H48" s="28" t="s">
        <v>29</v>
      </c>
      <c r="I48" s="28" t="s">
        <v>29</v>
      </c>
      <c r="J48" s="28" t="s">
        <v>29</v>
      </c>
      <c r="K48" s="68" t="s">
        <v>29</v>
      </c>
      <c r="L48" s="13" t="s">
        <v>29</v>
      </c>
      <c r="M48" s="13" t="s">
        <v>29</v>
      </c>
      <c r="N48" s="22" t="s">
        <v>29</v>
      </c>
      <c r="O48" s="61" t="s">
        <v>29</v>
      </c>
    </row>
    <row r="49" spans="1:17" x14ac:dyDescent="0.25">
      <c r="A49" s="9" t="s">
        <v>72</v>
      </c>
      <c r="B49" s="9" t="s">
        <v>145</v>
      </c>
      <c r="C49" t="s">
        <v>14</v>
      </c>
      <c r="D49" t="s">
        <v>80</v>
      </c>
      <c r="E49" t="s">
        <v>137</v>
      </c>
      <c r="F49" s="61" t="s">
        <v>30</v>
      </c>
      <c r="G49" s="61" t="s">
        <v>30</v>
      </c>
      <c r="H49" s="28" t="s">
        <v>30</v>
      </c>
      <c r="I49" s="28" t="s">
        <v>30</v>
      </c>
      <c r="J49" s="28" t="s">
        <v>30</v>
      </c>
      <c r="K49" s="68" t="s">
        <v>30</v>
      </c>
      <c r="L49" s="13" t="s">
        <v>30</v>
      </c>
      <c r="M49" s="13" t="s">
        <v>30</v>
      </c>
      <c r="N49" s="22" t="s">
        <v>30</v>
      </c>
      <c r="O49" s="61" t="s">
        <v>30</v>
      </c>
    </row>
    <row r="50" spans="1:17" s="9" customFormat="1" x14ac:dyDescent="0.25">
      <c r="A50" s="9" t="s">
        <v>72</v>
      </c>
      <c r="B50" s="9" t="s">
        <v>145</v>
      </c>
      <c r="C50" t="s">
        <v>15</v>
      </c>
      <c r="D50" t="s">
        <v>80</v>
      </c>
      <c r="E50" t="s">
        <v>138</v>
      </c>
      <c r="F50" s="28" t="s">
        <v>30</v>
      </c>
      <c r="G50" s="28" t="s">
        <v>30</v>
      </c>
      <c r="H50" s="28" t="s">
        <v>30</v>
      </c>
      <c r="I50" s="28" t="s">
        <v>30</v>
      </c>
      <c r="J50" s="28" t="s">
        <v>30</v>
      </c>
      <c r="K50" s="20" t="s">
        <v>30</v>
      </c>
      <c r="L50" s="13" t="s">
        <v>30</v>
      </c>
      <c r="M50" s="13" t="s">
        <v>30</v>
      </c>
      <c r="N50" s="22" t="s">
        <v>30</v>
      </c>
      <c r="O50" s="28" t="s">
        <v>30</v>
      </c>
      <c r="P50" s="4"/>
      <c r="Q50" s="4"/>
    </row>
    <row r="51" spans="1:17" x14ac:dyDescent="0.25">
      <c r="A51" s="9" t="s">
        <v>72</v>
      </c>
      <c r="B51" s="9" t="s">
        <v>145</v>
      </c>
      <c r="C51" t="s">
        <v>16</v>
      </c>
      <c r="D51" t="s">
        <v>80</v>
      </c>
      <c r="E51" t="s">
        <v>139</v>
      </c>
      <c r="F51" s="28" t="s">
        <v>31</v>
      </c>
      <c r="G51" s="28" t="s">
        <v>31</v>
      </c>
      <c r="H51" s="28" t="s">
        <v>31</v>
      </c>
      <c r="I51" s="28" t="s">
        <v>31</v>
      </c>
      <c r="J51" s="28" t="s">
        <v>31</v>
      </c>
      <c r="K51" s="20" t="s">
        <v>31</v>
      </c>
      <c r="L51" s="13" t="s">
        <v>31</v>
      </c>
      <c r="M51" s="13" t="s">
        <v>31</v>
      </c>
      <c r="N51" s="22" t="s">
        <v>31</v>
      </c>
      <c r="O51" s="28" t="s">
        <v>31</v>
      </c>
    </row>
    <row r="52" spans="1:17" ht="15.75" thickBot="1" x14ac:dyDescent="0.3">
      <c r="A52" s="9" t="s">
        <v>72</v>
      </c>
      <c r="B52" s="9" t="s">
        <v>145</v>
      </c>
      <c r="C52" t="s">
        <v>17</v>
      </c>
      <c r="D52" t="s">
        <v>80</v>
      </c>
      <c r="E52" t="s">
        <v>140</v>
      </c>
      <c r="F52" s="28" t="s">
        <v>30</v>
      </c>
      <c r="G52" s="28" t="s">
        <v>30</v>
      </c>
      <c r="H52" s="28" t="s">
        <v>30</v>
      </c>
      <c r="I52" s="28" t="s">
        <v>30</v>
      </c>
      <c r="J52" s="28" t="s">
        <v>30</v>
      </c>
      <c r="K52" s="20" t="s">
        <v>30</v>
      </c>
      <c r="L52" s="13" t="s">
        <v>30</v>
      </c>
      <c r="M52" s="13" t="s">
        <v>30</v>
      </c>
      <c r="N52" s="22" t="s">
        <v>30</v>
      </c>
      <c r="O52" s="28" t="s">
        <v>30</v>
      </c>
    </row>
    <row r="53" spans="1:17" ht="15.75" thickBot="1" x14ac:dyDescent="0.3">
      <c r="K53" s="70"/>
      <c r="L53" s="71"/>
      <c r="M53" s="79" t="s">
        <v>94</v>
      </c>
      <c r="N53" s="80">
        <v>2</v>
      </c>
    </row>
    <row r="57" spans="1:17" x14ac:dyDescent="0.25">
      <c r="A57" t="s">
        <v>88</v>
      </c>
      <c r="B57">
        <f>SUM(F4:J4)+N53*SUM(K4:N4)+O4</f>
        <v>1640</v>
      </c>
    </row>
    <row r="58" spans="1:17" x14ac:dyDescent="0.25">
      <c r="A58" t="s">
        <v>89</v>
      </c>
      <c r="B58" s="75">
        <f>B57/60</f>
        <v>27.333333333333332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34"/>
  <sheetViews>
    <sheetView zoomScale="70" zoomScaleNormal="70" workbookViewId="0">
      <pane xSplit="5" topLeftCell="F1" activePane="topRight" state="frozen"/>
      <selection pane="topRight" activeCell="E20" sqref="E20"/>
    </sheetView>
  </sheetViews>
  <sheetFormatPr defaultRowHeight="15" x14ac:dyDescent="0.25"/>
  <cols>
    <col min="1" max="1" width="21.42578125" bestFit="1" customWidth="1"/>
    <col min="2" max="2" width="70.42578125" bestFit="1" customWidth="1"/>
    <col min="3" max="3" width="54.42578125" bestFit="1" customWidth="1"/>
    <col min="4" max="4" width="16.140625" bestFit="1" customWidth="1"/>
    <col min="5" max="5" width="21.140625" bestFit="1" customWidth="1"/>
    <col min="6" max="6" width="36" style="4" customWidth="1"/>
    <col min="7" max="7" width="36" style="4" bestFit="1" customWidth="1"/>
    <col min="8" max="8" width="39.42578125" style="4" bestFit="1" customWidth="1"/>
    <col min="9" max="9" width="46.42578125" style="4" bestFit="1" customWidth="1"/>
    <col min="10" max="10" width="46.42578125" style="4" customWidth="1"/>
    <col min="11" max="11" width="42" style="4" bestFit="1" customWidth="1"/>
    <col min="12" max="12" width="51.140625" style="4" bestFit="1" customWidth="1"/>
    <col min="13" max="13" width="35.5703125" style="4" bestFit="1" customWidth="1"/>
    <col min="14" max="14" width="35.5703125" bestFit="1" customWidth="1"/>
    <col min="15" max="15" width="42.5703125" bestFit="1" customWidth="1"/>
    <col min="16" max="16" width="25.42578125" bestFit="1" customWidth="1"/>
    <col min="17" max="17" width="15.5703125" bestFit="1" customWidth="1"/>
  </cols>
  <sheetData>
    <row r="1" spans="1:13" x14ac:dyDescent="0.25">
      <c r="A1" t="s">
        <v>87</v>
      </c>
      <c r="B1" s="48" t="s">
        <v>93</v>
      </c>
    </row>
    <row r="2" spans="1:13" s="32" customFormat="1" x14ac:dyDescent="0.25">
      <c r="E2" s="49" t="s">
        <v>75</v>
      </c>
      <c r="F2" s="47">
        <f t="shared" ref="F2:K2" si="0">F3/60</f>
        <v>1.6666666666666667</v>
      </c>
      <c r="G2" s="47">
        <f t="shared" si="0"/>
        <v>2.6666666666666665</v>
      </c>
      <c r="H2" s="47">
        <f t="shared" si="0"/>
        <v>3.6666666666666665</v>
      </c>
      <c r="I2" s="47">
        <f t="shared" si="0"/>
        <v>4.666666666666667</v>
      </c>
      <c r="J2" s="47">
        <f t="shared" si="0"/>
        <v>5.666666666666667</v>
      </c>
      <c r="K2" s="47">
        <f t="shared" si="0"/>
        <v>6.666666666666667</v>
      </c>
      <c r="L2" s="14"/>
      <c r="M2" s="14"/>
    </row>
    <row r="3" spans="1:13" s="32" customFormat="1" x14ac:dyDescent="0.25">
      <c r="E3" s="49" t="s">
        <v>74</v>
      </c>
      <c r="F3" s="32">
        <f>F4</f>
        <v>100</v>
      </c>
      <c r="G3" s="32">
        <f t="shared" ref="G3:I3" si="1">F3+G4</f>
        <v>160</v>
      </c>
      <c r="H3" s="32">
        <f t="shared" si="1"/>
        <v>220</v>
      </c>
      <c r="I3" s="32">
        <f t="shared" si="1"/>
        <v>280</v>
      </c>
      <c r="J3" s="32">
        <f t="shared" ref="J3" si="2">I3+J4</f>
        <v>340</v>
      </c>
      <c r="K3" s="32">
        <f t="shared" ref="K3" si="3">J3+K4</f>
        <v>400</v>
      </c>
      <c r="L3" s="14"/>
      <c r="M3" s="14"/>
    </row>
    <row r="4" spans="1:13" x14ac:dyDescent="0.25">
      <c r="E4" s="48" t="s">
        <v>46</v>
      </c>
      <c r="F4" s="13">
        <v>100</v>
      </c>
      <c r="G4" s="13">
        <v>60</v>
      </c>
      <c r="H4" s="14">
        <v>60</v>
      </c>
      <c r="I4" s="14">
        <v>60</v>
      </c>
      <c r="J4" s="14">
        <v>60</v>
      </c>
      <c r="K4" s="14">
        <v>60</v>
      </c>
    </row>
    <row r="5" spans="1:13" s="55" customFormat="1" x14ac:dyDescent="0.25">
      <c r="E5" s="56" t="s">
        <v>81</v>
      </c>
      <c r="F5" s="55" t="s">
        <v>95</v>
      </c>
      <c r="G5" s="55" t="s">
        <v>96</v>
      </c>
      <c r="H5" s="55" t="s">
        <v>97</v>
      </c>
      <c r="I5" s="55" t="s">
        <v>98</v>
      </c>
      <c r="J5" s="93"/>
      <c r="K5" s="86" t="s">
        <v>117</v>
      </c>
      <c r="L5" s="57"/>
      <c r="M5" s="57"/>
    </row>
    <row r="6" spans="1:13" s="50" customFormat="1" ht="15.75" thickBot="1" x14ac:dyDescent="0.3">
      <c r="E6" s="51" t="s">
        <v>83</v>
      </c>
      <c r="F6" s="52"/>
      <c r="G6" s="53" t="s">
        <v>47</v>
      </c>
      <c r="H6" s="52"/>
      <c r="I6" s="52"/>
      <c r="J6" s="52"/>
      <c r="K6" s="53" t="s">
        <v>48</v>
      </c>
      <c r="L6" s="52"/>
      <c r="M6" s="52"/>
    </row>
    <row r="7" spans="1:13" x14ac:dyDescent="0.25">
      <c r="E7" s="54" t="s">
        <v>82</v>
      </c>
      <c r="F7" s="12" t="s">
        <v>25</v>
      </c>
      <c r="G7" s="15" t="s">
        <v>25</v>
      </c>
      <c r="H7" s="35" t="s">
        <v>43</v>
      </c>
      <c r="I7" s="31" t="s">
        <v>32</v>
      </c>
      <c r="J7" s="36" t="s">
        <v>42</v>
      </c>
      <c r="K7" s="11" t="s">
        <v>25</v>
      </c>
    </row>
    <row r="8" spans="1:13" x14ac:dyDescent="0.25">
      <c r="E8" s="54"/>
      <c r="F8" s="45"/>
      <c r="G8" s="16" t="s">
        <v>42</v>
      </c>
      <c r="H8" s="36"/>
      <c r="I8" s="39"/>
      <c r="K8" s="11" t="s">
        <v>44</v>
      </c>
    </row>
    <row r="9" spans="1:13" x14ac:dyDescent="0.25">
      <c r="A9" s="48" t="s">
        <v>23</v>
      </c>
      <c r="B9" s="48" t="s">
        <v>26</v>
      </c>
      <c r="C9" s="48" t="s">
        <v>24</v>
      </c>
      <c r="D9" s="48" t="s">
        <v>77</v>
      </c>
      <c r="E9" s="48" t="s">
        <v>76</v>
      </c>
      <c r="F9" s="10"/>
      <c r="I9" s="5"/>
    </row>
    <row r="10" spans="1:13" x14ac:dyDescent="0.25">
      <c r="A10" t="s">
        <v>33</v>
      </c>
      <c r="B10" t="s">
        <v>34</v>
      </c>
      <c r="C10" t="s">
        <v>8</v>
      </c>
      <c r="D10" t="s">
        <v>78</v>
      </c>
      <c r="E10" t="s">
        <v>0</v>
      </c>
      <c r="F10" s="20" t="s">
        <v>28</v>
      </c>
      <c r="G10" s="21" t="s">
        <v>28</v>
      </c>
      <c r="H10" s="13" t="s">
        <v>29</v>
      </c>
      <c r="I10" s="22" t="s">
        <v>29</v>
      </c>
      <c r="J10" s="13" t="s">
        <v>28</v>
      </c>
      <c r="K10" s="13" t="s">
        <v>29</v>
      </c>
    </row>
    <row r="11" spans="1:13" x14ac:dyDescent="0.25">
      <c r="A11" t="s">
        <v>33</v>
      </c>
      <c r="B11" t="s">
        <v>34</v>
      </c>
      <c r="C11" t="s">
        <v>9</v>
      </c>
      <c r="D11" t="s">
        <v>78</v>
      </c>
      <c r="E11" t="s">
        <v>1</v>
      </c>
      <c r="F11" s="20" t="s">
        <v>29</v>
      </c>
      <c r="G11" s="21" t="s">
        <v>29</v>
      </c>
      <c r="H11" s="13" t="s">
        <v>28</v>
      </c>
      <c r="I11" s="22" t="s">
        <v>28</v>
      </c>
      <c r="J11" s="13" t="s">
        <v>29</v>
      </c>
      <c r="K11" s="13" t="s">
        <v>29</v>
      </c>
    </row>
    <row r="12" spans="1:13" x14ac:dyDescent="0.25">
      <c r="A12" t="s">
        <v>33</v>
      </c>
      <c r="B12" t="s">
        <v>34</v>
      </c>
      <c r="C12" t="s">
        <v>35</v>
      </c>
      <c r="D12" t="s">
        <v>78</v>
      </c>
      <c r="E12" t="s">
        <v>2</v>
      </c>
      <c r="F12" s="20" t="s">
        <v>28</v>
      </c>
      <c r="G12" s="21" t="s">
        <v>29</v>
      </c>
      <c r="H12" s="13" t="s">
        <v>29</v>
      </c>
      <c r="I12" s="22" t="s">
        <v>29</v>
      </c>
      <c r="J12" s="13" t="s">
        <v>29</v>
      </c>
      <c r="K12" s="13" t="s">
        <v>28</v>
      </c>
    </row>
    <row r="13" spans="1:13" x14ac:dyDescent="0.25">
      <c r="A13" t="s">
        <v>33</v>
      </c>
      <c r="B13" t="s">
        <v>34</v>
      </c>
      <c r="C13" t="s">
        <v>10</v>
      </c>
      <c r="D13" t="s">
        <v>79</v>
      </c>
      <c r="E13" t="s">
        <v>3</v>
      </c>
      <c r="F13" s="20" t="s">
        <v>30</v>
      </c>
      <c r="G13" s="21" t="s">
        <v>30</v>
      </c>
      <c r="H13" s="13" t="s">
        <v>31</v>
      </c>
      <c r="I13" s="22" t="s">
        <v>31</v>
      </c>
      <c r="J13" s="13" t="s">
        <v>30</v>
      </c>
      <c r="K13" s="13" t="s">
        <v>30</v>
      </c>
    </row>
    <row r="14" spans="1:13" x14ac:dyDescent="0.25">
      <c r="A14" t="s">
        <v>33</v>
      </c>
      <c r="B14" t="s">
        <v>34</v>
      </c>
      <c r="C14" t="s">
        <v>11</v>
      </c>
      <c r="D14" t="s">
        <v>79</v>
      </c>
      <c r="E14" t="s">
        <v>4</v>
      </c>
      <c r="F14" s="20" t="s">
        <v>30</v>
      </c>
      <c r="G14" s="21" t="s">
        <v>30</v>
      </c>
      <c r="H14" s="13" t="s">
        <v>31</v>
      </c>
      <c r="I14" s="22" t="s">
        <v>31</v>
      </c>
      <c r="J14" s="13" t="s">
        <v>30</v>
      </c>
      <c r="K14" s="13" t="s">
        <v>30</v>
      </c>
    </row>
    <row r="15" spans="1:13" x14ac:dyDescent="0.25">
      <c r="A15" t="s">
        <v>33</v>
      </c>
      <c r="B15" t="s">
        <v>34</v>
      </c>
      <c r="C15" t="s">
        <v>37</v>
      </c>
      <c r="D15" t="s">
        <v>79</v>
      </c>
      <c r="E15" t="s">
        <v>36</v>
      </c>
      <c r="F15" s="20" t="s">
        <v>30</v>
      </c>
      <c r="G15" s="21" t="s">
        <v>31</v>
      </c>
      <c r="H15" s="13" t="s">
        <v>30</v>
      </c>
      <c r="I15" s="22" t="s">
        <v>30</v>
      </c>
      <c r="J15" s="13" t="s">
        <v>31</v>
      </c>
      <c r="K15" s="13" t="s">
        <v>31</v>
      </c>
    </row>
    <row r="16" spans="1:13" x14ac:dyDescent="0.25">
      <c r="A16" t="s">
        <v>33</v>
      </c>
      <c r="B16" t="s">
        <v>34</v>
      </c>
      <c r="C16" t="s">
        <v>12</v>
      </c>
      <c r="D16" t="s">
        <v>80</v>
      </c>
      <c r="E16" t="s">
        <v>365</v>
      </c>
      <c r="F16" s="20" t="s">
        <v>31</v>
      </c>
      <c r="G16" s="21" t="s">
        <v>31</v>
      </c>
      <c r="H16" s="13" t="s">
        <v>30</v>
      </c>
      <c r="I16" s="22" t="s">
        <v>31</v>
      </c>
      <c r="J16" s="13" t="s">
        <v>31</v>
      </c>
      <c r="K16" s="13" t="s">
        <v>31</v>
      </c>
    </row>
    <row r="17" spans="1:38" x14ac:dyDescent="0.25">
      <c r="A17" t="s">
        <v>33</v>
      </c>
      <c r="B17" t="s">
        <v>34</v>
      </c>
      <c r="C17" t="s">
        <v>13</v>
      </c>
      <c r="D17" t="s">
        <v>80</v>
      </c>
      <c r="E17" t="s">
        <v>366</v>
      </c>
      <c r="F17" s="20" t="s">
        <v>30</v>
      </c>
      <c r="G17" s="21" t="s">
        <v>31</v>
      </c>
      <c r="H17" s="13" t="s">
        <v>31</v>
      </c>
      <c r="I17" s="22" t="s">
        <v>31</v>
      </c>
      <c r="J17" s="13" t="s">
        <v>31</v>
      </c>
      <c r="K17" s="13" t="s">
        <v>31</v>
      </c>
    </row>
    <row r="18" spans="1:38" x14ac:dyDescent="0.25">
      <c r="A18" t="s">
        <v>33</v>
      </c>
      <c r="B18" t="s">
        <v>34</v>
      </c>
      <c r="C18" t="s">
        <v>41</v>
      </c>
      <c r="D18" t="s">
        <v>80</v>
      </c>
      <c r="E18" t="s">
        <v>367</v>
      </c>
      <c r="F18" s="20" t="s">
        <v>31</v>
      </c>
      <c r="G18" s="21" t="s">
        <v>31</v>
      </c>
      <c r="H18" s="13" t="s">
        <v>31</v>
      </c>
      <c r="I18" s="22" t="s">
        <v>30</v>
      </c>
      <c r="J18" s="13" t="s">
        <v>31</v>
      </c>
      <c r="K18" s="13" t="s">
        <v>31</v>
      </c>
    </row>
    <row r="19" spans="1:38" ht="15.75" thickBot="1" x14ac:dyDescent="0.3">
      <c r="A19" t="s">
        <v>33</v>
      </c>
      <c r="B19" t="s">
        <v>34</v>
      </c>
      <c r="C19" t="s">
        <v>45</v>
      </c>
      <c r="D19" t="s">
        <v>80</v>
      </c>
      <c r="E19" t="s">
        <v>368</v>
      </c>
      <c r="F19" s="23" t="s">
        <v>31</v>
      </c>
      <c r="G19" s="24" t="s">
        <v>31</v>
      </c>
      <c r="H19" s="25" t="s">
        <v>31</v>
      </c>
      <c r="I19" s="26" t="s">
        <v>31</v>
      </c>
      <c r="J19" s="13" t="s">
        <v>31</v>
      </c>
      <c r="K19" s="83" t="s">
        <v>104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s="9" customFormat="1" ht="15.75" thickBot="1" x14ac:dyDescent="0.3">
      <c r="F20" s="17"/>
      <c r="G20" s="18"/>
      <c r="H20" s="59" t="s">
        <v>85</v>
      </c>
      <c r="I20" s="19">
        <v>3</v>
      </c>
      <c r="J20" s="94"/>
      <c r="K20" s="27" t="s">
        <v>49</v>
      </c>
      <c r="L20" s="4"/>
      <c r="M20" s="4"/>
    </row>
    <row r="21" spans="1:38" s="9" customFormat="1" x14ac:dyDescent="0.25">
      <c r="F21" s="10"/>
      <c r="G21" s="4"/>
      <c r="H21" s="4"/>
      <c r="I21" s="5"/>
      <c r="J21" s="4"/>
      <c r="L21" s="4"/>
      <c r="M21" s="4"/>
    </row>
    <row r="22" spans="1:38" x14ac:dyDescent="0.25">
      <c r="F22" s="10"/>
      <c r="I22" s="5"/>
    </row>
    <row r="23" spans="1:38" s="92" customFormat="1" x14ac:dyDescent="0.25">
      <c r="A23" s="105" t="s">
        <v>72</v>
      </c>
      <c r="B23" s="105" t="s">
        <v>73</v>
      </c>
      <c r="C23" s="92" t="s">
        <v>266</v>
      </c>
      <c r="D23" s="92" t="s">
        <v>92</v>
      </c>
      <c r="E23" s="92" t="s">
        <v>7</v>
      </c>
      <c r="F23" s="106" t="s">
        <v>29</v>
      </c>
      <c r="G23" s="107" t="s">
        <v>29</v>
      </c>
      <c r="H23" s="107" t="s">
        <v>28</v>
      </c>
      <c r="I23" s="39" t="s">
        <v>28</v>
      </c>
      <c r="J23" s="107" t="s">
        <v>29</v>
      </c>
      <c r="K23" s="11" t="s">
        <v>29</v>
      </c>
      <c r="L23" s="108"/>
      <c r="M23" s="108"/>
    </row>
    <row r="24" spans="1:38" x14ac:dyDescent="0.25">
      <c r="A24" s="9" t="s">
        <v>72</v>
      </c>
      <c r="B24" s="9" t="s">
        <v>73</v>
      </c>
      <c r="C24" t="s">
        <v>21</v>
      </c>
      <c r="D24" t="s">
        <v>92</v>
      </c>
      <c r="E24" t="s">
        <v>19</v>
      </c>
      <c r="F24" s="68" t="s">
        <v>29</v>
      </c>
      <c r="G24" s="69" t="s">
        <v>29</v>
      </c>
      <c r="H24" s="69" t="s">
        <v>28</v>
      </c>
      <c r="I24" s="22" t="s">
        <v>28</v>
      </c>
      <c r="J24" s="69" t="s">
        <v>29</v>
      </c>
      <c r="K24" s="13" t="s">
        <v>29</v>
      </c>
    </row>
    <row r="25" spans="1:38" ht="15.75" thickBot="1" x14ac:dyDescent="0.3">
      <c r="A25" s="9" t="s">
        <v>72</v>
      </c>
      <c r="B25" s="9" t="s">
        <v>73</v>
      </c>
      <c r="C25" t="s">
        <v>22</v>
      </c>
      <c r="D25" t="s">
        <v>92</v>
      </c>
      <c r="E25" t="s">
        <v>20</v>
      </c>
      <c r="F25" s="77" t="s">
        <v>29</v>
      </c>
      <c r="G25" s="78" t="s">
        <v>29</v>
      </c>
      <c r="H25" s="78" t="s">
        <v>28</v>
      </c>
      <c r="I25" s="26" t="s">
        <v>28</v>
      </c>
      <c r="J25" s="69" t="s">
        <v>29</v>
      </c>
      <c r="K25" s="13" t="s">
        <v>29</v>
      </c>
      <c r="M25" s="8"/>
    </row>
    <row r="29" spans="1:38" x14ac:dyDescent="0.25">
      <c r="A29" t="s">
        <v>88</v>
      </c>
      <c r="B29">
        <f>I20*SUM(F4:I4)+K4+J4</f>
        <v>960</v>
      </c>
    </row>
    <row r="30" spans="1:38" x14ac:dyDescent="0.25">
      <c r="A30" t="s">
        <v>89</v>
      </c>
      <c r="B30" s="75">
        <f>B29/60</f>
        <v>16</v>
      </c>
    </row>
    <row r="32" spans="1:38" x14ac:dyDescent="0.25">
      <c r="A32" s="9" t="s">
        <v>105</v>
      </c>
    </row>
    <row r="33" spans="1:2" x14ac:dyDescent="0.25">
      <c r="A33" s="84" t="s">
        <v>104</v>
      </c>
      <c r="B33" s="84" t="s">
        <v>108</v>
      </c>
    </row>
    <row r="34" spans="1:2" x14ac:dyDescent="0.25">
      <c r="A34" s="87" t="s">
        <v>117</v>
      </c>
      <c r="B34" s="76" t="s">
        <v>119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8"/>
  <sheetViews>
    <sheetView zoomScale="70" zoomScaleNormal="70" workbookViewId="0">
      <pane xSplit="5" topLeftCell="F1" activePane="topRight" state="frozen"/>
      <selection pane="topRight" activeCell="A12" sqref="A12"/>
    </sheetView>
  </sheetViews>
  <sheetFormatPr defaultRowHeight="15" x14ac:dyDescent="0.25"/>
  <cols>
    <col min="1" max="1" width="33.42578125" bestFit="1" customWidth="1"/>
    <col min="2" max="2" width="25.5703125" customWidth="1"/>
    <col min="3" max="3" width="49" bestFit="1" customWidth="1"/>
    <col min="4" max="4" width="22.42578125" bestFit="1" customWidth="1"/>
    <col min="5" max="5" width="28.5703125" customWidth="1"/>
    <col min="6" max="6" width="44.42578125" customWidth="1"/>
    <col min="7" max="7" width="33.140625" style="4" bestFit="1" customWidth="1"/>
    <col min="8" max="8" width="44.42578125" style="4" customWidth="1"/>
    <col min="9" max="9" width="36.5703125" style="4" bestFit="1" customWidth="1"/>
    <col min="10" max="10" width="35.5703125" style="4" bestFit="1" customWidth="1"/>
    <col min="11" max="11" width="35.5703125" bestFit="1" customWidth="1"/>
    <col min="12" max="12" width="42.5703125" bestFit="1" customWidth="1"/>
    <col min="13" max="13" width="25.42578125" bestFit="1" customWidth="1"/>
    <col min="14" max="14" width="15.5703125" bestFit="1" customWidth="1"/>
  </cols>
  <sheetData>
    <row r="1" spans="1:35" x14ac:dyDescent="0.25">
      <c r="A1" t="s">
        <v>87</v>
      </c>
      <c r="B1" s="48" t="s">
        <v>99</v>
      </c>
    </row>
    <row r="2" spans="1:35" s="32" customFormat="1" x14ac:dyDescent="0.25">
      <c r="E2" s="49" t="s">
        <v>75</v>
      </c>
      <c r="F2" s="85">
        <f>F3/60</f>
        <v>1</v>
      </c>
      <c r="G2" s="85">
        <f>G3/60</f>
        <v>11</v>
      </c>
      <c r="H2" s="85">
        <f>H3/60</f>
        <v>19</v>
      </c>
      <c r="I2" s="85">
        <f>I3/60</f>
        <v>20</v>
      </c>
      <c r="J2" s="14"/>
    </row>
    <row r="3" spans="1:35" s="32" customFormat="1" x14ac:dyDescent="0.25">
      <c r="E3" s="49" t="s">
        <v>74</v>
      </c>
      <c r="F3" s="82">
        <f>0+F4</f>
        <v>60</v>
      </c>
      <c r="G3" s="32">
        <f>F3+G4</f>
        <v>660</v>
      </c>
      <c r="H3" s="32">
        <f>G3+H4</f>
        <v>1140</v>
      </c>
      <c r="I3" s="32">
        <f>H3+I4</f>
        <v>1200</v>
      </c>
      <c r="J3" s="14"/>
    </row>
    <row r="4" spans="1:35" x14ac:dyDescent="0.25">
      <c r="E4" s="48" t="s">
        <v>46</v>
      </c>
      <c r="F4" s="88">
        <f>B46</f>
        <v>60</v>
      </c>
      <c r="G4" s="13">
        <v>600</v>
      </c>
      <c r="H4" s="13">
        <v>480</v>
      </c>
      <c r="I4" s="13">
        <v>60</v>
      </c>
    </row>
    <row r="5" spans="1:35" s="55" customFormat="1" x14ac:dyDescent="0.25">
      <c r="E5" s="56" t="s">
        <v>81</v>
      </c>
      <c r="F5" s="88" t="s">
        <v>109</v>
      </c>
      <c r="G5" s="55" t="s">
        <v>110</v>
      </c>
      <c r="H5" s="55" t="s">
        <v>111</v>
      </c>
      <c r="I5" s="55" t="s">
        <v>112</v>
      </c>
      <c r="J5" s="57"/>
    </row>
    <row r="6" spans="1:35" s="50" customFormat="1" x14ac:dyDescent="0.25">
      <c r="E6" s="51" t="s">
        <v>83</v>
      </c>
      <c r="F6" s="51"/>
      <c r="G6" s="30"/>
      <c r="H6" s="53"/>
      <c r="I6" s="52"/>
      <c r="J6" s="52"/>
    </row>
    <row r="7" spans="1:35" s="7" customFormat="1" x14ac:dyDescent="0.25">
      <c r="A7" s="9"/>
      <c r="B7" s="9"/>
      <c r="C7" s="9"/>
      <c r="D7" s="9"/>
      <c r="E7" s="54" t="s">
        <v>82</v>
      </c>
      <c r="F7" s="34" t="s">
        <v>103</v>
      </c>
      <c r="G7" s="36" t="s">
        <v>59</v>
      </c>
      <c r="H7" s="36" t="s">
        <v>107</v>
      </c>
      <c r="I7" s="34" t="s">
        <v>58</v>
      </c>
      <c r="J7" s="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s="7" customFormat="1" x14ac:dyDescent="0.25">
      <c r="A8" s="9"/>
      <c r="B8" s="9"/>
      <c r="C8" s="9"/>
      <c r="D8" s="9"/>
      <c r="E8" s="9"/>
      <c r="F8" s="28" t="s">
        <v>122</v>
      </c>
      <c r="G8" s="28" t="s">
        <v>123</v>
      </c>
      <c r="H8" s="28" t="s">
        <v>125</v>
      </c>
      <c r="I8" s="28" t="s">
        <v>125</v>
      </c>
      <c r="J8" s="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s="9" customFormat="1" x14ac:dyDescent="0.25">
      <c r="F9" s="29" t="s">
        <v>127</v>
      </c>
      <c r="G9" s="28" t="s">
        <v>124</v>
      </c>
      <c r="H9" s="28" t="s">
        <v>126</v>
      </c>
      <c r="I9" s="29" t="s">
        <v>126</v>
      </c>
      <c r="J9" s="4"/>
    </row>
    <row r="10" spans="1:35" s="7" customFormat="1" x14ac:dyDescent="0.25">
      <c r="A10" s="48" t="s">
        <v>23</v>
      </c>
      <c r="B10" s="48" t="s">
        <v>26</v>
      </c>
      <c r="C10" s="48" t="s">
        <v>24</v>
      </c>
      <c r="D10" s="48" t="s">
        <v>77</v>
      </c>
      <c r="E10" s="48" t="s">
        <v>76</v>
      </c>
      <c r="F10" s="29"/>
      <c r="G10" s="28"/>
      <c r="H10" s="28"/>
      <c r="I10" s="29"/>
      <c r="J10" s="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x14ac:dyDescent="0.25">
      <c r="A11" s="9" t="s">
        <v>50</v>
      </c>
      <c r="B11" s="9" t="s">
        <v>51</v>
      </c>
      <c r="C11" s="9" t="s">
        <v>52</v>
      </c>
      <c r="D11" t="s">
        <v>80</v>
      </c>
      <c r="E11" s="9" t="s">
        <v>55</v>
      </c>
      <c r="F11" s="81" t="s">
        <v>30</v>
      </c>
      <c r="G11" s="14" t="s">
        <v>31</v>
      </c>
      <c r="H11" s="14" t="s">
        <v>30</v>
      </c>
      <c r="I11" s="14" t="s">
        <v>30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x14ac:dyDescent="0.25">
      <c r="A12" s="9" t="s">
        <v>50</v>
      </c>
      <c r="B12" s="9" t="s">
        <v>51</v>
      </c>
      <c r="C12" t="s">
        <v>67</v>
      </c>
      <c r="D12" t="s">
        <v>80</v>
      </c>
      <c r="E12" t="s">
        <v>56</v>
      </c>
      <c r="F12" s="14" t="s">
        <v>31</v>
      </c>
      <c r="G12" s="14" t="s">
        <v>30</v>
      </c>
      <c r="H12" s="14" t="s">
        <v>31</v>
      </c>
      <c r="I12" s="14" t="s">
        <v>31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x14ac:dyDescent="0.25">
      <c r="A13" s="9" t="s">
        <v>50</v>
      </c>
      <c r="B13" s="9" t="s">
        <v>51</v>
      </c>
      <c r="C13" t="s">
        <v>54</v>
      </c>
      <c r="D13" t="s">
        <v>80</v>
      </c>
      <c r="E13" t="s">
        <v>57</v>
      </c>
      <c r="F13" s="14" t="s">
        <v>31</v>
      </c>
      <c r="G13" s="14" t="s">
        <v>31</v>
      </c>
      <c r="H13" s="14" t="s">
        <v>31</v>
      </c>
      <c r="I13" s="14" t="s">
        <v>30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x14ac:dyDescent="0.25">
      <c r="A14" s="9" t="s">
        <v>50</v>
      </c>
      <c r="B14" s="9" t="s">
        <v>51</v>
      </c>
      <c r="C14" t="s">
        <v>62</v>
      </c>
      <c r="D14" t="s">
        <v>80</v>
      </c>
      <c r="E14" t="s">
        <v>61</v>
      </c>
      <c r="F14" s="14" t="s">
        <v>30</v>
      </c>
      <c r="G14" s="14" t="s">
        <v>31</v>
      </c>
      <c r="H14" s="14" t="s">
        <v>31</v>
      </c>
      <c r="I14" s="14" t="s">
        <v>31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x14ac:dyDescent="0.25">
      <c r="A15" s="9"/>
      <c r="B15" s="9"/>
      <c r="F15" s="14"/>
      <c r="G15" s="14"/>
      <c r="H15" s="14"/>
      <c r="I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x14ac:dyDescent="0.25">
      <c r="A16" s="9"/>
      <c r="B16" s="9"/>
      <c r="F16" s="14"/>
      <c r="G16" s="14"/>
      <c r="H16" s="14"/>
      <c r="I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x14ac:dyDescent="0.25">
      <c r="A17" t="s">
        <v>72</v>
      </c>
      <c r="B17" t="s">
        <v>141</v>
      </c>
      <c r="C17" t="s">
        <v>90</v>
      </c>
      <c r="D17" t="s">
        <v>92</v>
      </c>
      <c r="E17" t="s">
        <v>198</v>
      </c>
      <c r="F17" s="14" t="s">
        <v>28</v>
      </c>
      <c r="G17" s="14" t="s">
        <v>28</v>
      </c>
      <c r="H17" s="14" t="s">
        <v>28</v>
      </c>
      <c r="I17" s="14" t="s">
        <v>28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25">
      <c r="A18" t="s">
        <v>72</v>
      </c>
      <c r="B18" t="s">
        <v>141</v>
      </c>
      <c r="C18" t="s">
        <v>14</v>
      </c>
      <c r="D18" t="s">
        <v>80</v>
      </c>
      <c r="E18" t="s">
        <v>131</v>
      </c>
      <c r="F18" s="14" t="s">
        <v>30</v>
      </c>
      <c r="G18" s="14" t="s">
        <v>31</v>
      </c>
      <c r="H18" s="14" t="s">
        <v>30</v>
      </c>
      <c r="I18" s="14" t="s">
        <v>30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25">
      <c r="A19" t="s">
        <v>72</v>
      </c>
      <c r="B19" t="s">
        <v>141</v>
      </c>
      <c r="C19" t="s">
        <v>15</v>
      </c>
      <c r="D19" t="s">
        <v>80</v>
      </c>
      <c r="E19" t="s">
        <v>132</v>
      </c>
      <c r="F19" s="14" t="s">
        <v>31</v>
      </c>
      <c r="G19" s="91" t="s">
        <v>30</v>
      </c>
      <c r="H19" s="14" t="s">
        <v>31</v>
      </c>
      <c r="I19" s="14" t="s">
        <v>31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25">
      <c r="A20" t="s">
        <v>72</v>
      </c>
      <c r="B20" t="s">
        <v>141</v>
      </c>
      <c r="C20" t="s">
        <v>16</v>
      </c>
      <c r="D20" t="s">
        <v>80</v>
      </c>
      <c r="E20" t="s">
        <v>133</v>
      </c>
      <c r="F20" s="14" t="s">
        <v>31</v>
      </c>
      <c r="G20" s="14" t="s">
        <v>30</v>
      </c>
      <c r="H20" s="14" t="s">
        <v>31</v>
      </c>
      <c r="I20" s="14" t="s">
        <v>31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x14ac:dyDescent="0.25">
      <c r="A21" t="s">
        <v>72</v>
      </c>
      <c r="B21" t="s">
        <v>141</v>
      </c>
      <c r="C21" t="s">
        <v>17</v>
      </c>
      <c r="D21" t="s">
        <v>80</v>
      </c>
      <c r="E21" t="s">
        <v>134</v>
      </c>
      <c r="F21" s="14" t="s">
        <v>30</v>
      </c>
      <c r="G21" s="14" t="s">
        <v>31</v>
      </c>
      <c r="H21" s="14" t="s">
        <v>30</v>
      </c>
      <c r="I21" s="14" t="s">
        <v>30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9"/>
      <c r="B22" s="9"/>
      <c r="F22" s="14"/>
      <c r="G22" s="14"/>
      <c r="H22" s="14"/>
      <c r="I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x14ac:dyDescent="0.25">
      <c r="A23" s="9"/>
      <c r="B23" s="9"/>
      <c r="F23" s="14"/>
      <c r="G23" s="14"/>
      <c r="H23" s="14"/>
      <c r="I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x14ac:dyDescent="0.25">
      <c r="A24" s="9"/>
      <c r="B24" s="9"/>
      <c r="E24" s="49" t="s">
        <v>75</v>
      </c>
      <c r="F24" s="85">
        <f>F25/60</f>
        <v>8</v>
      </c>
      <c r="G24" s="85">
        <f>G25/60</f>
        <v>9</v>
      </c>
      <c r="H24" s="85">
        <f>H25/60</f>
        <v>10</v>
      </c>
      <c r="I24" s="85">
        <f>I25/60</f>
        <v>20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x14ac:dyDescent="0.25">
      <c r="A25" s="9"/>
      <c r="B25" s="9"/>
      <c r="E25" s="49" t="s">
        <v>74</v>
      </c>
      <c r="F25" s="32">
        <f>0+F26</f>
        <v>480</v>
      </c>
      <c r="G25" s="82">
        <f>F25+G26</f>
        <v>540</v>
      </c>
      <c r="H25" s="32">
        <f>G25+H26</f>
        <v>600</v>
      </c>
      <c r="I25" s="32">
        <f>H25+I26</f>
        <v>1200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x14ac:dyDescent="0.25">
      <c r="A26" s="9"/>
      <c r="B26" s="9"/>
      <c r="E26" s="48" t="s">
        <v>46</v>
      </c>
      <c r="F26" s="13">
        <f>H4</f>
        <v>480</v>
      </c>
      <c r="G26" s="82">
        <f>I4</f>
        <v>60</v>
      </c>
      <c r="H26" s="89">
        <f>B46</f>
        <v>60</v>
      </c>
      <c r="I26" s="13">
        <f>G4</f>
        <v>600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x14ac:dyDescent="0.25">
      <c r="A27" s="9"/>
      <c r="B27" s="9"/>
      <c r="E27" s="56" t="s">
        <v>81</v>
      </c>
      <c r="F27" s="55" t="s">
        <v>113</v>
      </c>
      <c r="G27" s="55" t="s">
        <v>114</v>
      </c>
      <c r="H27" s="88" t="s">
        <v>115</v>
      </c>
      <c r="I27" s="55" t="s">
        <v>118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x14ac:dyDescent="0.25">
      <c r="A28" s="9"/>
      <c r="B28" s="9"/>
      <c r="E28" s="51" t="s">
        <v>83</v>
      </c>
      <c r="F28" s="52"/>
      <c r="H28" s="30"/>
      <c r="I28" s="53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x14ac:dyDescent="0.25">
      <c r="A29" s="9"/>
      <c r="B29" s="9"/>
      <c r="E29" s="54" t="s">
        <v>82</v>
      </c>
      <c r="F29" s="36" t="s">
        <v>107</v>
      </c>
      <c r="G29" s="34" t="s">
        <v>58</v>
      </c>
      <c r="H29" s="34" t="s">
        <v>103</v>
      </c>
      <c r="I29" s="36" t="s">
        <v>59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s="7" customFormat="1" x14ac:dyDescent="0.25">
      <c r="A30" s="9"/>
      <c r="B30" s="9"/>
      <c r="C30" s="9"/>
      <c r="D30"/>
      <c r="E30" s="51"/>
      <c r="F30" s="28" t="s">
        <v>122</v>
      </c>
      <c r="G30" s="28" t="s">
        <v>123</v>
      </c>
      <c r="H30" s="28" t="s">
        <v>125</v>
      </c>
      <c r="I30" s="28" t="s">
        <v>125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s="7" customFormat="1" x14ac:dyDescent="0.25">
      <c r="A31" s="9"/>
      <c r="B31" s="9"/>
      <c r="C31" s="9"/>
      <c r="D31"/>
      <c r="E31" s="9"/>
      <c r="F31" s="29" t="s">
        <v>127</v>
      </c>
      <c r="G31" s="28" t="s">
        <v>124</v>
      </c>
      <c r="H31" s="28" t="s">
        <v>126</v>
      </c>
      <c r="I31" s="29" t="s">
        <v>126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x14ac:dyDescent="0.25">
      <c r="F32" s="28"/>
      <c r="G32" s="29"/>
      <c r="H32" s="29"/>
      <c r="I32" s="28"/>
    </row>
    <row r="33" spans="1:11" x14ac:dyDescent="0.25">
      <c r="A33" s="9" t="s">
        <v>64</v>
      </c>
      <c r="B33" s="9" t="s">
        <v>65</v>
      </c>
      <c r="C33" s="9" t="s">
        <v>52</v>
      </c>
      <c r="D33" t="s">
        <v>80</v>
      </c>
      <c r="E33" s="9" t="s">
        <v>5</v>
      </c>
      <c r="F33" s="14" t="s">
        <v>30</v>
      </c>
      <c r="G33" s="14" t="s">
        <v>30</v>
      </c>
      <c r="H33" s="81" t="s">
        <v>30</v>
      </c>
      <c r="I33" s="14" t="s">
        <v>31</v>
      </c>
    </row>
    <row r="34" spans="1:11" x14ac:dyDescent="0.25">
      <c r="A34" s="9" t="s">
        <v>64</v>
      </c>
      <c r="B34" s="9" t="s">
        <v>65</v>
      </c>
      <c r="C34" t="s">
        <v>53</v>
      </c>
      <c r="D34" t="s">
        <v>80</v>
      </c>
      <c r="E34" t="s">
        <v>6</v>
      </c>
      <c r="F34" s="14" t="s">
        <v>31</v>
      </c>
      <c r="G34" s="14" t="s">
        <v>31</v>
      </c>
      <c r="H34" s="14" t="s">
        <v>31</v>
      </c>
      <c r="I34" s="14" t="s">
        <v>30</v>
      </c>
    </row>
    <row r="35" spans="1:11" x14ac:dyDescent="0.25">
      <c r="A35" s="9" t="s">
        <v>64</v>
      </c>
      <c r="B35" s="9" t="s">
        <v>65</v>
      </c>
      <c r="C35" t="s">
        <v>54</v>
      </c>
      <c r="D35" t="s">
        <v>80</v>
      </c>
      <c r="E35" t="s">
        <v>27</v>
      </c>
      <c r="F35" s="14" t="s">
        <v>31</v>
      </c>
      <c r="G35" s="14" t="s">
        <v>30</v>
      </c>
      <c r="H35" s="14" t="s">
        <v>31</v>
      </c>
      <c r="I35" s="14" t="s">
        <v>31</v>
      </c>
      <c r="K35" s="4"/>
    </row>
    <row r="36" spans="1:11" x14ac:dyDescent="0.25">
      <c r="A36" s="9" t="s">
        <v>64</v>
      </c>
      <c r="B36" s="9" t="s">
        <v>65</v>
      </c>
      <c r="C36" t="s">
        <v>62</v>
      </c>
      <c r="D36" t="s">
        <v>80</v>
      </c>
      <c r="E36" t="s">
        <v>63</v>
      </c>
      <c r="F36" s="14" t="s">
        <v>31</v>
      </c>
      <c r="G36" s="14" t="s">
        <v>31</v>
      </c>
      <c r="H36" s="14" t="s">
        <v>30</v>
      </c>
      <c r="I36" s="14" t="s">
        <v>31</v>
      </c>
    </row>
    <row r="37" spans="1:11" x14ac:dyDescent="0.25">
      <c r="A37" s="9"/>
      <c r="B37" s="9"/>
      <c r="F37" s="14"/>
      <c r="G37" s="14"/>
      <c r="H37" s="14"/>
      <c r="I37" s="14"/>
    </row>
    <row r="38" spans="1:11" x14ac:dyDescent="0.25">
      <c r="A38" s="9"/>
      <c r="B38" s="9"/>
    </row>
    <row r="39" spans="1:11" x14ac:dyDescent="0.25">
      <c r="A39" t="s">
        <v>72</v>
      </c>
      <c r="B39" t="s">
        <v>128</v>
      </c>
      <c r="C39" t="s">
        <v>90</v>
      </c>
      <c r="D39" t="s">
        <v>92</v>
      </c>
      <c r="E39" t="s">
        <v>199</v>
      </c>
      <c r="F39" s="14" t="s">
        <v>28</v>
      </c>
      <c r="G39" s="14" t="s">
        <v>28</v>
      </c>
      <c r="H39" s="14" t="s">
        <v>28</v>
      </c>
      <c r="I39" s="14" t="s">
        <v>28</v>
      </c>
    </row>
    <row r="40" spans="1:11" x14ac:dyDescent="0.25">
      <c r="A40" t="s">
        <v>72</v>
      </c>
      <c r="B40" t="s">
        <v>128</v>
      </c>
      <c r="C40" t="s">
        <v>14</v>
      </c>
      <c r="D40" t="s">
        <v>80</v>
      </c>
      <c r="E40" t="s">
        <v>137</v>
      </c>
      <c r="F40" s="14" t="s">
        <v>30</v>
      </c>
      <c r="G40" s="14" t="s">
        <v>31</v>
      </c>
      <c r="H40" s="14" t="s">
        <v>30</v>
      </c>
      <c r="I40" s="14" t="s">
        <v>30</v>
      </c>
    </row>
    <row r="41" spans="1:11" x14ac:dyDescent="0.25">
      <c r="A41" t="s">
        <v>72</v>
      </c>
      <c r="B41" t="s">
        <v>128</v>
      </c>
      <c r="C41" t="s">
        <v>15</v>
      </c>
      <c r="D41" t="s">
        <v>80</v>
      </c>
      <c r="E41" t="s">
        <v>138</v>
      </c>
      <c r="F41" s="14" t="s">
        <v>31</v>
      </c>
      <c r="G41" s="91" t="s">
        <v>30</v>
      </c>
      <c r="H41" s="14" t="s">
        <v>31</v>
      </c>
      <c r="I41" s="14" t="s">
        <v>31</v>
      </c>
    </row>
    <row r="42" spans="1:11" x14ac:dyDescent="0.25">
      <c r="A42" t="s">
        <v>72</v>
      </c>
      <c r="B42" t="s">
        <v>128</v>
      </c>
      <c r="C42" t="s">
        <v>16</v>
      </c>
      <c r="D42" t="s">
        <v>80</v>
      </c>
      <c r="E42" t="s">
        <v>139</v>
      </c>
      <c r="F42" s="14" t="s">
        <v>31</v>
      </c>
      <c r="G42" s="14" t="s">
        <v>30</v>
      </c>
      <c r="H42" s="14" t="s">
        <v>31</v>
      </c>
      <c r="I42" s="14" t="s">
        <v>31</v>
      </c>
    </row>
    <row r="43" spans="1:11" x14ac:dyDescent="0.25">
      <c r="A43" t="s">
        <v>72</v>
      </c>
      <c r="B43" t="s">
        <v>128</v>
      </c>
      <c r="C43" t="s">
        <v>17</v>
      </c>
      <c r="D43" t="s">
        <v>80</v>
      </c>
      <c r="E43" t="s">
        <v>140</v>
      </c>
      <c r="F43" s="14" t="s">
        <v>30</v>
      </c>
      <c r="G43" s="14" t="s">
        <v>31</v>
      </c>
      <c r="H43" s="14" t="s">
        <v>30</v>
      </c>
      <c r="I43" s="14" t="s">
        <v>30</v>
      </c>
    </row>
    <row r="46" spans="1:11" x14ac:dyDescent="0.25">
      <c r="A46" s="90" t="s">
        <v>116</v>
      </c>
      <c r="B46" s="90">
        <f>SeqV3_RemovalArea!K4</f>
        <v>60</v>
      </c>
    </row>
    <row r="49" spans="1:3" x14ac:dyDescent="0.25">
      <c r="A49" t="s">
        <v>100</v>
      </c>
    </row>
    <row r="50" spans="1:3" x14ac:dyDescent="0.25">
      <c r="A50" t="s">
        <v>101</v>
      </c>
      <c r="B50" s="6">
        <f>B52*SeqV3_RemovalArea!B29</f>
        <v>1920</v>
      </c>
    </row>
    <row r="51" spans="1:3" x14ac:dyDescent="0.25">
      <c r="A51" t="s">
        <v>102</v>
      </c>
      <c r="B51" s="6">
        <f>B50/60</f>
        <v>32</v>
      </c>
    </row>
    <row r="52" spans="1:3" x14ac:dyDescent="0.25">
      <c r="A52" t="s">
        <v>106</v>
      </c>
      <c r="B52" s="6">
        <v>2</v>
      </c>
    </row>
    <row r="53" spans="1:3" x14ac:dyDescent="0.25">
      <c r="B53" s="9"/>
    </row>
    <row r="54" spans="1:3" x14ac:dyDescent="0.25">
      <c r="A54" t="s">
        <v>120</v>
      </c>
      <c r="B54" s="6">
        <f>I3</f>
        <v>1200</v>
      </c>
    </row>
    <row r="55" spans="1:3" x14ac:dyDescent="0.25">
      <c r="A55" t="s">
        <v>121</v>
      </c>
      <c r="B55" s="75">
        <f>B54/60</f>
        <v>20</v>
      </c>
    </row>
    <row r="57" spans="1:3" x14ac:dyDescent="0.25">
      <c r="A57" t="s">
        <v>142</v>
      </c>
      <c r="B57" s="6">
        <f>G4</f>
        <v>600</v>
      </c>
    </row>
    <row r="58" spans="1:3" x14ac:dyDescent="0.25">
      <c r="A58" t="s">
        <v>143</v>
      </c>
      <c r="B58" s="6">
        <f>F4+I4+H4</f>
        <v>600</v>
      </c>
      <c r="C58" s="92" t="s">
        <v>144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49"/>
  <sheetViews>
    <sheetView topLeftCell="A4" zoomScale="110" zoomScaleNormal="110" workbookViewId="0">
      <selection activeCell="E22" sqref="E22"/>
    </sheetView>
  </sheetViews>
  <sheetFormatPr defaultRowHeight="15" x14ac:dyDescent="0.25"/>
  <cols>
    <col min="1" max="1" width="20.140625" bestFit="1" customWidth="1"/>
    <col min="2" max="2" width="11.42578125" bestFit="1" customWidth="1"/>
    <col min="3" max="3" width="68.85546875" bestFit="1" customWidth="1"/>
    <col min="4" max="4" width="16.42578125" bestFit="1" customWidth="1"/>
    <col min="5" max="6" width="16.5703125" bestFit="1" customWidth="1"/>
    <col min="7" max="7" width="19.42578125" bestFit="1" customWidth="1"/>
    <col min="8" max="8" width="16.5703125" customWidth="1"/>
    <col min="9" max="9" width="11.5703125" customWidth="1"/>
    <col min="10" max="10" width="11.5703125" bestFit="1" customWidth="1"/>
    <col min="11" max="11" width="34.85546875" bestFit="1" customWidth="1"/>
    <col min="12" max="12" width="17.85546875" bestFit="1" customWidth="1"/>
    <col min="13" max="13" width="10.42578125" bestFit="1" customWidth="1"/>
    <col min="14" max="14" width="10" customWidth="1"/>
    <col min="15" max="15" width="6.5703125" bestFit="1" customWidth="1"/>
    <col min="16" max="16" width="18.85546875" customWidth="1"/>
    <col min="17" max="17" width="25.5703125" bestFit="1" customWidth="1"/>
    <col min="18" max="18" width="20.42578125" bestFit="1" customWidth="1"/>
    <col min="19" max="19" width="67.85546875" customWidth="1"/>
    <col min="20" max="20" width="29.42578125" bestFit="1" customWidth="1"/>
  </cols>
  <sheetData>
    <row r="1" spans="1:20" x14ac:dyDescent="0.25">
      <c r="A1" s="48" t="s">
        <v>23</v>
      </c>
      <c r="B1" s="48" t="s">
        <v>26</v>
      </c>
      <c r="C1" s="48" t="s">
        <v>24</v>
      </c>
      <c r="D1" s="48" t="s">
        <v>77</v>
      </c>
      <c r="E1" s="48" t="s">
        <v>76</v>
      </c>
      <c r="F1" s="48" t="s">
        <v>192</v>
      </c>
      <c r="G1" s="48" t="s">
        <v>146</v>
      </c>
      <c r="H1" s="48" t="s">
        <v>162</v>
      </c>
      <c r="I1" s="48" t="s">
        <v>148</v>
      </c>
      <c r="J1" s="48" t="s">
        <v>155</v>
      </c>
      <c r="K1" s="48" t="s">
        <v>152</v>
      </c>
      <c r="L1" s="48" t="s">
        <v>169</v>
      </c>
      <c r="M1" s="48" t="s">
        <v>150</v>
      </c>
      <c r="N1" s="48" t="s">
        <v>151</v>
      </c>
      <c r="O1" s="48" t="s">
        <v>160</v>
      </c>
      <c r="P1" s="48" t="s">
        <v>193</v>
      </c>
      <c r="Q1" s="48" t="s">
        <v>403</v>
      </c>
      <c r="R1" s="48" t="s">
        <v>207</v>
      </c>
      <c r="S1" s="48" t="s">
        <v>157</v>
      </c>
      <c r="T1" s="48" t="s">
        <v>170</v>
      </c>
    </row>
    <row r="2" spans="1:20" x14ac:dyDescent="0.25">
      <c r="A2" t="s">
        <v>33</v>
      </c>
      <c r="B2" t="s">
        <v>34</v>
      </c>
      <c r="C2" t="s">
        <v>8</v>
      </c>
      <c r="D2" t="s">
        <v>78</v>
      </c>
      <c r="E2" t="s">
        <v>0</v>
      </c>
      <c r="F2">
        <v>1</v>
      </c>
      <c r="G2" t="s">
        <v>159</v>
      </c>
      <c r="H2" t="s">
        <v>163</v>
      </c>
      <c r="I2" t="s">
        <v>164</v>
      </c>
      <c r="J2" t="s">
        <v>167</v>
      </c>
      <c r="K2" t="s">
        <v>165</v>
      </c>
      <c r="L2" s="116" t="s">
        <v>168</v>
      </c>
      <c r="M2" s="97">
        <f>44.31*1.2</f>
        <v>53.172000000000004</v>
      </c>
      <c r="N2">
        <v>12</v>
      </c>
      <c r="O2" t="s">
        <v>161</v>
      </c>
      <c r="P2">
        <v>21.6</v>
      </c>
      <c r="Q2" s="100">
        <v>1.6</v>
      </c>
      <c r="S2" t="s">
        <v>166</v>
      </c>
      <c r="T2">
        <f>((SeqV3_RemovalArea!F4+SeqV3_RemovalArea!G4)*SeqV3_RemovalArea!I20)+SeqV3_RemovalArea!K4</f>
        <v>540</v>
      </c>
    </row>
    <row r="3" spans="1:20" x14ac:dyDescent="0.25">
      <c r="A3" t="s">
        <v>33</v>
      </c>
      <c r="B3" t="s">
        <v>34</v>
      </c>
      <c r="C3" t="s">
        <v>9</v>
      </c>
      <c r="D3" t="s">
        <v>78</v>
      </c>
      <c r="E3" t="s">
        <v>1</v>
      </c>
      <c r="F3">
        <v>1</v>
      </c>
      <c r="G3" t="s">
        <v>159</v>
      </c>
      <c r="H3" t="s">
        <v>163</v>
      </c>
      <c r="I3" t="s">
        <v>164</v>
      </c>
      <c r="J3" t="s">
        <v>167</v>
      </c>
      <c r="K3" t="s">
        <v>165</v>
      </c>
      <c r="L3" s="116" t="s">
        <v>168</v>
      </c>
      <c r="M3" s="97">
        <f t="shared" ref="M3:M4" si="0">44.31*1.2</f>
        <v>53.172000000000004</v>
      </c>
      <c r="N3">
        <v>12</v>
      </c>
      <c r="O3" t="s">
        <v>161</v>
      </c>
      <c r="P3">
        <v>21.6</v>
      </c>
      <c r="Q3" s="100">
        <v>1.6</v>
      </c>
      <c r="S3" t="s">
        <v>166</v>
      </c>
      <c r="T3">
        <f>(SeqV3_RemovalArea!H4+SeqV3_RemovalArea!I4)*SeqV3_RemovalArea!I20</f>
        <v>360</v>
      </c>
    </row>
    <row r="4" spans="1:20" s="125" customFormat="1" x14ac:dyDescent="0.25">
      <c r="A4" s="125" t="s">
        <v>33</v>
      </c>
      <c r="B4" s="125" t="s">
        <v>34</v>
      </c>
      <c r="C4" s="125" t="s">
        <v>35</v>
      </c>
      <c r="D4" s="125" t="s">
        <v>78</v>
      </c>
      <c r="E4" s="125" t="s">
        <v>2</v>
      </c>
      <c r="F4" s="125">
        <v>1</v>
      </c>
      <c r="G4" s="125" t="s">
        <v>159</v>
      </c>
      <c r="H4" s="125" t="s">
        <v>163</v>
      </c>
      <c r="I4" s="125" t="s">
        <v>164</v>
      </c>
      <c r="J4" s="125" t="s">
        <v>167</v>
      </c>
      <c r="K4" s="125" t="s">
        <v>165</v>
      </c>
      <c r="L4" s="125" t="s">
        <v>168</v>
      </c>
      <c r="M4" s="126">
        <f t="shared" si="0"/>
        <v>53.172000000000004</v>
      </c>
      <c r="N4" s="125">
        <v>12</v>
      </c>
      <c r="O4" s="125" t="s">
        <v>161</v>
      </c>
      <c r="P4" s="125">
        <v>21.6</v>
      </c>
      <c r="Q4" s="127">
        <v>1.6</v>
      </c>
      <c r="S4" s="125" t="s">
        <v>166</v>
      </c>
      <c r="T4" s="125">
        <f>SeqV3_RemovalArea!G4*SeqV3_RemovalArea!I20+SeqV3_RemovalArea!J4+SeqV3_RemovalArea!K4</f>
        <v>300</v>
      </c>
    </row>
    <row r="5" spans="1:20" x14ac:dyDescent="0.25">
      <c r="A5" t="s">
        <v>33</v>
      </c>
      <c r="B5" t="s">
        <v>34</v>
      </c>
      <c r="C5" t="s">
        <v>10</v>
      </c>
      <c r="D5" t="s">
        <v>79</v>
      </c>
      <c r="E5" t="s">
        <v>3</v>
      </c>
      <c r="F5">
        <v>1</v>
      </c>
      <c r="G5" t="s">
        <v>147</v>
      </c>
      <c r="H5" t="s">
        <v>147</v>
      </c>
      <c r="I5" t="s">
        <v>149</v>
      </c>
      <c r="J5" t="s">
        <v>156</v>
      </c>
      <c r="K5" t="s">
        <v>153</v>
      </c>
      <c r="L5" s="116" t="s">
        <v>168</v>
      </c>
      <c r="M5">
        <v>50</v>
      </c>
      <c r="N5" s="95" t="s">
        <v>154</v>
      </c>
      <c r="O5" s="95" t="s">
        <v>161</v>
      </c>
      <c r="P5" s="101">
        <f>12*1</f>
        <v>12</v>
      </c>
      <c r="Q5" s="119">
        <v>1</v>
      </c>
      <c r="S5" s="96" t="s">
        <v>158</v>
      </c>
      <c r="T5" s="98" t="s">
        <v>171</v>
      </c>
    </row>
    <row r="6" spans="1:20" x14ac:dyDescent="0.25">
      <c r="A6" t="s">
        <v>33</v>
      </c>
      <c r="B6" t="s">
        <v>34</v>
      </c>
      <c r="C6" t="s">
        <v>11</v>
      </c>
      <c r="D6" t="s">
        <v>79</v>
      </c>
      <c r="E6" t="s">
        <v>4</v>
      </c>
      <c r="F6">
        <v>1</v>
      </c>
      <c r="G6" t="s">
        <v>147</v>
      </c>
      <c r="H6" t="s">
        <v>147</v>
      </c>
      <c r="I6" t="s">
        <v>149</v>
      </c>
      <c r="J6" t="s">
        <v>156</v>
      </c>
      <c r="K6" t="s">
        <v>153</v>
      </c>
      <c r="L6" s="116" t="s">
        <v>168</v>
      </c>
      <c r="M6">
        <v>50</v>
      </c>
      <c r="N6" s="95" t="s">
        <v>154</v>
      </c>
      <c r="O6" s="95" t="s">
        <v>161</v>
      </c>
      <c r="P6" s="101">
        <f>12*1</f>
        <v>12</v>
      </c>
      <c r="Q6" s="119">
        <v>1</v>
      </c>
      <c r="S6" s="96" t="s">
        <v>158</v>
      </c>
      <c r="T6" s="98" t="s">
        <v>171</v>
      </c>
    </row>
    <row r="7" spans="1:20" x14ac:dyDescent="0.25">
      <c r="A7" t="s">
        <v>33</v>
      </c>
      <c r="B7" t="s">
        <v>34</v>
      </c>
      <c r="C7" t="s">
        <v>551</v>
      </c>
      <c r="D7" t="s">
        <v>79</v>
      </c>
      <c r="E7" t="s">
        <v>36</v>
      </c>
      <c r="F7">
        <v>1</v>
      </c>
      <c r="G7" t="s">
        <v>147</v>
      </c>
      <c r="H7" t="s">
        <v>147</v>
      </c>
      <c r="I7" t="s">
        <v>149</v>
      </c>
      <c r="J7" t="s">
        <v>156</v>
      </c>
      <c r="K7" t="s">
        <v>153</v>
      </c>
      <c r="L7" s="116" t="s">
        <v>168</v>
      </c>
      <c r="M7">
        <v>50</v>
      </c>
      <c r="N7" s="95" t="s">
        <v>154</v>
      </c>
      <c r="O7" s="95" t="s">
        <v>161</v>
      </c>
      <c r="P7" s="101">
        <f>12*1</f>
        <v>12</v>
      </c>
      <c r="Q7" s="119">
        <v>1</v>
      </c>
      <c r="S7" s="96" t="s">
        <v>158</v>
      </c>
      <c r="T7" s="98" t="s">
        <v>171</v>
      </c>
    </row>
    <row r="8" spans="1:20" x14ac:dyDescent="0.25">
      <c r="A8" t="s">
        <v>33</v>
      </c>
      <c r="B8" t="s">
        <v>34</v>
      </c>
      <c r="C8" s="109" t="s">
        <v>552</v>
      </c>
      <c r="D8" t="s">
        <v>79</v>
      </c>
      <c r="E8" s="109" t="s">
        <v>181</v>
      </c>
      <c r="F8">
        <v>1</v>
      </c>
      <c r="G8" t="s">
        <v>147</v>
      </c>
      <c r="H8" t="s">
        <v>147</v>
      </c>
      <c r="I8" t="s">
        <v>149</v>
      </c>
      <c r="J8" t="s">
        <v>156</v>
      </c>
      <c r="K8" t="s">
        <v>153</v>
      </c>
      <c r="L8" s="116" t="s">
        <v>168</v>
      </c>
      <c r="M8">
        <v>50</v>
      </c>
      <c r="N8" s="95" t="s">
        <v>154</v>
      </c>
      <c r="O8" s="95" t="s">
        <v>161</v>
      </c>
      <c r="P8" s="101">
        <f t="shared" ref="P8:P11" si="1">12*1</f>
        <v>12</v>
      </c>
      <c r="Q8" s="119">
        <v>1</v>
      </c>
      <c r="S8" s="109" t="s">
        <v>394</v>
      </c>
      <c r="T8" s="98" t="s">
        <v>171</v>
      </c>
    </row>
    <row r="9" spans="1:20" x14ac:dyDescent="0.25">
      <c r="A9" t="s">
        <v>33</v>
      </c>
      <c r="B9" t="s">
        <v>34</v>
      </c>
      <c r="C9" s="109" t="s">
        <v>553</v>
      </c>
      <c r="D9" t="s">
        <v>79</v>
      </c>
      <c r="E9" s="109" t="s">
        <v>182</v>
      </c>
      <c r="F9">
        <v>1</v>
      </c>
      <c r="G9" t="s">
        <v>147</v>
      </c>
      <c r="H9" t="s">
        <v>147</v>
      </c>
      <c r="I9" t="s">
        <v>149</v>
      </c>
      <c r="J9" t="s">
        <v>156</v>
      </c>
      <c r="K9" s="136" t="s">
        <v>579</v>
      </c>
      <c r="L9" s="139" t="s">
        <v>580</v>
      </c>
      <c r="M9">
        <v>50</v>
      </c>
      <c r="N9" s="95" t="s">
        <v>154</v>
      </c>
      <c r="O9" s="95" t="s">
        <v>161</v>
      </c>
      <c r="P9" s="101">
        <f t="shared" si="1"/>
        <v>12</v>
      </c>
      <c r="Q9" s="119">
        <v>1</v>
      </c>
      <c r="S9" s="109" t="s">
        <v>393</v>
      </c>
      <c r="T9" s="98" t="s">
        <v>171</v>
      </c>
    </row>
    <row r="10" spans="1:20" x14ac:dyDescent="0.25">
      <c r="A10" t="s">
        <v>33</v>
      </c>
      <c r="B10" t="s">
        <v>34</v>
      </c>
      <c r="C10" s="109" t="s">
        <v>554</v>
      </c>
      <c r="D10" t="s">
        <v>79</v>
      </c>
      <c r="E10" s="109" t="s">
        <v>183</v>
      </c>
      <c r="F10">
        <v>1</v>
      </c>
      <c r="G10" t="s">
        <v>147</v>
      </c>
      <c r="H10" t="s">
        <v>147</v>
      </c>
      <c r="I10" t="s">
        <v>149</v>
      </c>
      <c r="J10" t="s">
        <v>156</v>
      </c>
      <c r="K10" s="136" t="s">
        <v>579</v>
      </c>
      <c r="L10" s="139" t="s">
        <v>580</v>
      </c>
      <c r="M10">
        <v>50</v>
      </c>
      <c r="N10" s="95" t="s">
        <v>154</v>
      </c>
      <c r="O10" s="95" t="s">
        <v>161</v>
      </c>
      <c r="P10" s="101">
        <f t="shared" si="1"/>
        <v>12</v>
      </c>
      <c r="Q10" s="119">
        <v>1</v>
      </c>
      <c r="S10" s="109" t="s">
        <v>395</v>
      </c>
      <c r="T10" s="98" t="s">
        <v>171</v>
      </c>
    </row>
    <row r="11" spans="1:20" s="125" customFormat="1" x14ac:dyDescent="0.25">
      <c r="A11" s="125" t="s">
        <v>33</v>
      </c>
      <c r="B11" s="125" t="s">
        <v>34</v>
      </c>
      <c r="C11" s="125" t="s">
        <v>194</v>
      </c>
      <c r="D11" s="125" t="s">
        <v>79</v>
      </c>
      <c r="E11" s="125" t="s">
        <v>184</v>
      </c>
      <c r="F11" s="125">
        <v>1</v>
      </c>
      <c r="G11" s="125" t="s">
        <v>147</v>
      </c>
      <c r="H11" s="125" t="s">
        <v>147</v>
      </c>
      <c r="I11" s="125" t="s">
        <v>149</v>
      </c>
      <c r="J11" s="125" t="s">
        <v>156</v>
      </c>
      <c r="K11" s="125" t="s">
        <v>153</v>
      </c>
      <c r="L11" s="125" t="s">
        <v>357</v>
      </c>
      <c r="M11" s="125">
        <v>50</v>
      </c>
      <c r="N11" s="128" t="s">
        <v>154</v>
      </c>
      <c r="O11" s="128" t="s">
        <v>161</v>
      </c>
      <c r="P11" s="129">
        <f t="shared" si="1"/>
        <v>12</v>
      </c>
      <c r="Q11" s="130">
        <v>1</v>
      </c>
      <c r="S11" s="125" t="s">
        <v>392</v>
      </c>
      <c r="T11" s="131" t="s">
        <v>171</v>
      </c>
    </row>
    <row r="12" spans="1:20" s="125" customFormat="1" x14ac:dyDescent="0.25">
      <c r="A12" s="125" t="s">
        <v>33</v>
      </c>
      <c r="B12" s="125" t="s">
        <v>34</v>
      </c>
      <c r="C12" s="125" t="s">
        <v>12</v>
      </c>
      <c r="D12" s="125" t="s">
        <v>80</v>
      </c>
      <c r="E12" s="125" t="s">
        <v>38</v>
      </c>
      <c r="F12" s="125">
        <v>1</v>
      </c>
      <c r="G12" s="125" t="s">
        <v>177</v>
      </c>
      <c r="H12" s="125" t="s">
        <v>174</v>
      </c>
      <c r="I12" s="125" t="s">
        <v>178</v>
      </c>
      <c r="J12" s="125" t="s">
        <v>156</v>
      </c>
      <c r="K12" s="125" t="s">
        <v>175</v>
      </c>
      <c r="L12" s="125" t="s">
        <v>179</v>
      </c>
      <c r="M12" s="132"/>
      <c r="N12" s="125" t="s">
        <v>180</v>
      </c>
      <c r="O12" s="128" t="s">
        <v>161</v>
      </c>
      <c r="P12" s="129">
        <v>1.2</v>
      </c>
      <c r="Q12" s="130">
        <v>1</v>
      </c>
      <c r="R12" s="125" t="s">
        <v>172</v>
      </c>
      <c r="S12" s="125" t="s">
        <v>389</v>
      </c>
      <c r="T12" s="125">
        <f>(SeqV3_RemovalArea!F4+SeqV3_RemovalArea!G4+SeqV3_RemovalArea!I4)*SeqV3_RemovalArea!I20+(SUM(SeqV3_RemovalArea!J4:K4))</f>
        <v>780</v>
      </c>
    </row>
    <row r="13" spans="1:20" s="125" customFormat="1" x14ac:dyDescent="0.25">
      <c r="A13" s="125" t="s">
        <v>33</v>
      </c>
      <c r="B13" s="125" t="s">
        <v>34</v>
      </c>
      <c r="C13" s="125" t="s">
        <v>13</v>
      </c>
      <c r="D13" s="125" t="s">
        <v>80</v>
      </c>
      <c r="E13" s="125" t="s">
        <v>39</v>
      </c>
      <c r="F13" s="125">
        <v>1</v>
      </c>
      <c r="G13" s="125" t="s">
        <v>177</v>
      </c>
      <c r="H13" s="125" t="s">
        <v>174</v>
      </c>
      <c r="I13" s="125" t="s">
        <v>178</v>
      </c>
      <c r="J13" s="125" t="s">
        <v>156</v>
      </c>
      <c r="K13" s="125" t="s">
        <v>176</v>
      </c>
      <c r="L13" s="125" t="s">
        <v>179</v>
      </c>
      <c r="N13" s="125" t="s">
        <v>180</v>
      </c>
      <c r="O13" s="128" t="s">
        <v>161</v>
      </c>
      <c r="P13" s="129">
        <v>1.2</v>
      </c>
      <c r="Q13" s="130">
        <v>1</v>
      </c>
      <c r="R13" s="125" t="s">
        <v>173</v>
      </c>
      <c r="S13" s="125" t="s">
        <v>390</v>
      </c>
      <c r="T13" s="125">
        <f>SeqV3_RemovalArea!F4*SeqV3_RemovalArea!I20</f>
        <v>300</v>
      </c>
    </row>
    <row r="14" spans="1:20" s="125" customFormat="1" x14ac:dyDescent="0.25">
      <c r="A14" s="125" t="s">
        <v>33</v>
      </c>
      <c r="B14" s="125" t="s">
        <v>34</v>
      </c>
      <c r="C14" s="125" t="s">
        <v>41</v>
      </c>
      <c r="D14" s="125" t="s">
        <v>80</v>
      </c>
      <c r="E14" s="125" t="s">
        <v>40</v>
      </c>
      <c r="F14" s="125">
        <v>1</v>
      </c>
      <c r="G14" s="125" t="s">
        <v>177</v>
      </c>
      <c r="H14" s="125" t="s">
        <v>174</v>
      </c>
      <c r="I14" s="125" t="s">
        <v>178</v>
      </c>
      <c r="J14" s="125" t="s">
        <v>156</v>
      </c>
      <c r="K14" s="125" t="s">
        <v>175</v>
      </c>
      <c r="L14" s="125" t="s">
        <v>179</v>
      </c>
      <c r="N14" s="125" t="s">
        <v>180</v>
      </c>
      <c r="O14" s="128" t="s">
        <v>161</v>
      </c>
      <c r="P14" s="129">
        <v>1.2</v>
      </c>
      <c r="Q14" s="130">
        <v>1</v>
      </c>
      <c r="R14" s="125" t="s">
        <v>172</v>
      </c>
      <c r="S14" s="125" t="s">
        <v>391</v>
      </c>
      <c r="T14" s="125">
        <f>(SUM(SeqV3_RemovalArea!F4:H4))*SeqV3_RemovalArea!I20+SUM(SeqV3_RemovalArea!J4:K4)</f>
        <v>780</v>
      </c>
    </row>
    <row r="15" spans="1:20" s="125" customFormat="1" x14ac:dyDescent="0.25">
      <c r="A15" s="125" t="s">
        <v>33</v>
      </c>
      <c r="B15" s="125" t="s">
        <v>34</v>
      </c>
      <c r="C15" s="125" t="s">
        <v>45</v>
      </c>
      <c r="D15" s="125" t="s">
        <v>80</v>
      </c>
      <c r="E15" s="125" t="s">
        <v>60</v>
      </c>
      <c r="F15" s="125">
        <v>1</v>
      </c>
      <c r="G15" s="125" t="s">
        <v>177</v>
      </c>
      <c r="H15" s="125" t="s">
        <v>174</v>
      </c>
      <c r="I15" s="125" t="s">
        <v>178</v>
      </c>
      <c r="J15" s="125" t="s">
        <v>156</v>
      </c>
      <c r="K15" s="125" t="s">
        <v>175</v>
      </c>
      <c r="L15" s="125" t="s">
        <v>179</v>
      </c>
      <c r="N15" s="125" t="s">
        <v>180</v>
      </c>
      <c r="O15" s="128" t="s">
        <v>161</v>
      </c>
      <c r="P15" s="129">
        <v>1.2</v>
      </c>
      <c r="Q15" s="130">
        <v>1</v>
      </c>
      <c r="R15" s="125" t="s">
        <v>172</v>
      </c>
      <c r="S15" s="125" t="s">
        <v>391</v>
      </c>
      <c r="T15" s="125">
        <f>SeqV3_RemovalArea!J4+SUM(SeqV3_RemovalArea!F4:I4)*SeqV3_RemovalArea!I20</f>
        <v>900</v>
      </c>
    </row>
    <row r="16" spans="1:20" x14ac:dyDescent="0.25">
      <c r="A16" s="9"/>
      <c r="B16" s="9"/>
      <c r="C16" s="9"/>
      <c r="D16" s="9"/>
      <c r="E16" s="9"/>
      <c r="F16" s="9"/>
      <c r="L16" s="96"/>
      <c r="O16" s="95"/>
      <c r="P16" s="101"/>
      <c r="Q16" s="103"/>
      <c r="S16" s="96"/>
    </row>
    <row r="17" spans="1:20" x14ac:dyDescent="0.25">
      <c r="A17" s="9" t="s">
        <v>50</v>
      </c>
      <c r="B17" t="s">
        <v>51</v>
      </c>
      <c r="C17" t="s">
        <v>578</v>
      </c>
      <c r="D17" t="s">
        <v>78</v>
      </c>
      <c r="E17" t="s">
        <v>576</v>
      </c>
      <c r="F17">
        <v>1</v>
      </c>
      <c r="G17" t="s">
        <v>159</v>
      </c>
      <c r="H17" t="s">
        <v>163</v>
      </c>
      <c r="I17" t="s">
        <v>164</v>
      </c>
      <c r="J17" t="s">
        <v>167</v>
      </c>
      <c r="K17" t="s">
        <v>165</v>
      </c>
      <c r="L17" s="116" t="s">
        <v>168</v>
      </c>
      <c r="M17" s="97">
        <f>44.31*1.2</f>
        <v>53.172000000000004</v>
      </c>
      <c r="N17">
        <v>12</v>
      </c>
      <c r="O17" t="s">
        <v>161</v>
      </c>
      <c r="P17">
        <v>21.6</v>
      </c>
      <c r="Q17" s="100">
        <v>1.6</v>
      </c>
      <c r="S17" t="s">
        <v>166</v>
      </c>
    </row>
    <row r="18" spans="1:20" x14ac:dyDescent="0.25">
      <c r="A18" s="9" t="s">
        <v>50</v>
      </c>
      <c r="B18" s="9" t="s">
        <v>51</v>
      </c>
      <c r="C18" t="s">
        <v>67</v>
      </c>
      <c r="D18" t="s">
        <v>80</v>
      </c>
      <c r="E18" s="9" t="s">
        <v>55</v>
      </c>
      <c r="F18" s="9">
        <v>1</v>
      </c>
      <c r="G18" s="96" t="s">
        <v>177</v>
      </c>
      <c r="H18" s="96" t="s">
        <v>174</v>
      </c>
      <c r="I18" t="s">
        <v>178</v>
      </c>
      <c r="J18" t="s">
        <v>156</v>
      </c>
      <c r="K18" t="s">
        <v>175</v>
      </c>
      <c r="L18" s="116" t="s">
        <v>168</v>
      </c>
      <c r="N18" s="96" t="s">
        <v>180</v>
      </c>
      <c r="O18" s="95" t="s">
        <v>161</v>
      </c>
      <c r="P18" s="101">
        <v>1.2</v>
      </c>
      <c r="Q18" s="119">
        <v>1</v>
      </c>
      <c r="R18" t="s">
        <v>172</v>
      </c>
      <c r="S18" s="96" t="s">
        <v>187</v>
      </c>
      <c r="T18">
        <f>SeqV3_ComprArea!G4</f>
        <v>600</v>
      </c>
    </row>
    <row r="19" spans="1:20" x14ac:dyDescent="0.25">
      <c r="A19" s="9" t="s">
        <v>50</v>
      </c>
      <c r="B19" s="9" t="s">
        <v>51</v>
      </c>
      <c r="C19" t="s">
        <v>577</v>
      </c>
      <c r="D19" t="s">
        <v>80</v>
      </c>
      <c r="E19" t="s">
        <v>56</v>
      </c>
      <c r="F19" s="9">
        <v>1</v>
      </c>
      <c r="G19" s="96" t="s">
        <v>177</v>
      </c>
      <c r="H19" s="96" t="s">
        <v>174</v>
      </c>
      <c r="I19" t="s">
        <v>178</v>
      </c>
      <c r="J19" t="s">
        <v>156</v>
      </c>
      <c r="K19" t="s">
        <v>185</v>
      </c>
      <c r="L19" s="116" t="s">
        <v>168</v>
      </c>
      <c r="N19" s="96" t="s">
        <v>180</v>
      </c>
      <c r="O19" s="95" t="s">
        <v>161</v>
      </c>
      <c r="P19" s="101">
        <v>1.2</v>
      </c>
      <c r="Q19" s="119">
        <v>1</v>
      </c>
      <c r="R19" t="s">
        <v>172</v>
      </c>
      <c r="S19" s="96" t="s">
        <v>189</v>
      </c>
      <c r="T19">
        <f>SeqV3_ComprArea!F4+SeqV3_ComprArea!G4+SeqV3_ComprArea!H4</f>
        <v>1140</v>
      </c>
    </row>
    <row r="20" spans="1:20" x14ac:dyDescent="0.25">
      <c r="A20" s="9" t="s">
        <v>50</v>
      </c>
      <c r="B20" s="9" t="s">
        <v>51</v>
      </c>
      <c r="C20" t="s">
        <v>54</v>
      </c>
      <c r="D20" t="s">
        <v>80</v>
      </c>
      <c r="E20" t="s">
        <v>57</v>
      </c>
      <c r="F20" s="9">
        <v>1</v>
      </c>
      <c r="G20" s="96" t="s">
        <v>177</v>
      </c>
      <c r="H20" s="96" t="s">
        <v>174</v>
      </c>
      <c r="I20" t="s">
        <v>178</v>
      </c>
      <c r="J20" t="s">
        <v>156</v>
      </c>
      <c r="K20" t="s">
        <v>186</v>
      </c>
      <c r="L20" s="116" t="s">
        <v>168</v>
      </c>
      <c r="N20" s="96" t="s">
        <v>180</v>
      </c>
      <c r="O20" s="95" t="s">
        <v>161</v>
      </c>
      <c r="P20" s="101">
        <v>1.2</v>
      </c>
      <c r="Q20" s="119">
        <v>1</v>
      </c>
      <c r="R20" t="s">
        <v>173</v>
      </c>
      <c r="S20" s="96" t="s">
        <v>190</v>
      </c>
      <c r="T20">
        <f>SeqV3_ComprArea!I4</f>
        <v>60</v>
      </c>
    </row>
    <row r="21" spans="1:20" s="136" customFormat="1" x14ac:dyDescent="0.25">
      <c r="A21" s="136" t="s">
        <v>50</v>
      </c>
      <c r="B21" s="136" t="s">
        <v>51</v>
      </c>
      <c r="C21" s="136" t="s">
        <v>62</v>
      </c>
      <c r="D21" s="136" t="s">
        <v>79</v>
      </c>
      <c r="E21" s="136" t="s">
        <v>61</v>
      </c>
      <c r="F21">
        <v>1</v>
      </c>
      <c r="G21" t="s">
        <v>147</v>
      </c>
      <c r="H21" t="s">
        <v>147</v>
      </c>
      <c r="I21" t="s">
        <v>149</v>
      </c>
      <c r="J21" t="s">
        <v>156</v>
      </c>
      <c r="K21" s="136" t="s">
        <v>579</v>
      </c>
      <c r="L21" s="139" t="s">
        <v>580</v>
      </c>
      <c r="M21">
        <v>50</v>
      </c>
      <c r="N21" s="95" t="s">
        <v>154</v>
      </c>
      <c r="O21" s="95" t="s">
        <v>161</v>
      </c>
      <c r="P21" s="101">
        <f t="shared" ref="P21" si="2">12*1</f>
        <v>12</v>
      </c>
      <c r="Q21" s="119">
        <v>1</v>
      </c>
      <c r="R21"/>
    </row>
    <row r="22" spans="1:20" x14ac:dyDescent="0.25">
      <c r="A22" s="9"/>
      <c r="B22" s="9"/>
      <c r="C22" s="9"/>
      <c r="E22" s="9"/>
      <c r="F22" s="9"/>
      <c r="L22" s="48"/>
      <c r="O22" s="95"/>
      <c r="P22" s="101"/>
      <c r="Q22" s="103"/>
    </row>
    <row r="23" spans="1:20" s="125" customFormat="1" x14ac:dyDescent="0.25">
      <c r="A23" s="125" t="s">
        <v>64</v>
      </c>
      <c r="B23" s="125" t="s">
        <v>65</v>
      </c>
      <c r="C23" s="125" t="s">
        <v>52</v>
      </c>
      <c r="D23" s="125" t="s">
        <v>80</v>
      </c>
      <c r="E23" s="125" t="s">
        <v>5</v>
      </c>
      <c r="F23" s="125">
        <v>1</v>
      </c>
      <c r="G23" s="125" t="s">
        <v>177</v>
      </c>
      <c r="H23" s="125" t="s">
        <v>174</v>
      </c>
      <c r="I23" s="125" t="s">
        <v>178</v>
      </c>
      <c r="J23" s="125" t="s">
        <v>156</v>
      </c>
      <c r="K23" s="125" t="s">
        <v>175</v>
      </c>
      <c r="L23" s="125" t="s">
        <v>179</v>
      </c>
      <c r="N23" s="125" t="s">
        <v>180</v>
      </c>
      <c r="O23" s="128" t="s">
        <v>161</v>
      </c>
      <c r="P23" s="129">
        <v>1.2</v>
      </c>
      <c r="Q23" s="130">
        <v>1</v>
      </c>
      <c r="R23" s="125" t="s">
        <v>172</v>
      </c>
      <c r="S23" s="125" t="s">
        <v>187</v>
      </c>
      <c r="T23" s="125">
        <f>SeqV3_ComprArea!I26</f>
        <v>600</v>
      </c>
    </row>
    <row r="24" spans="1:20" s="125" customFormat="1" x14ac:dyDescent="0.25">
      <c r="A24" s="125" t="s">
        <v>64</v>
      </c>
      <c r="B24" s="125" t="s">
        <v>65</v>
      </c>
      <c r="C24" s="125" t="s">
        <v>53</v>
      </c>
      <c r="D24" s="125" t="s">
        <v>80</v>
      </c>
      <c r="E24" s="125" t="s">
        <v>6</v>
      </c>
      <c r="F24" s="125">
        <v>1</v>
      </c>
      <c r="G24" s="125" t="s">
        <v>177</v>
      </c>
      <c r="H24" s="125" t="s">
        <v>174</v>
      </c>
      <c r="I24" s="125" t="s">
        <v>178</v>
      </c>
      <c r="J24" s="125" t="s">
        <v>156</v>
      </c>
      <c r="K24" s="125" t="s">
        <v>185</v>
      </c>
      <c r="L24" s="125" t="s">
        <v>179</v>
      </c>
      <c r="N24" s="125" t="s">
        <v>180</v>
      </c>
      <c r="O24" s="128" t="s">
        <v>161</v>
      </c>
      <c r="P24" s="129">
        <v>1.2</v>
      </c>
      <c r="Q24" s="130">
        <v>1</v>
      </c>
      <c r="R24" s="125" t="s">
        <v>172</v>
      </c>
      <c r="S24" s="125" t="s">
        <v>189</v>
      </c>
      <c r="T24" s="125">
        <f>SeqV3_ComprArea!F26+SeqV3_ComprArea!H26+SeqV3_ComprArea!I26</f>
        <v>1140</v>
      </c>
    </row>
    <row r="25" spans="1:20" s="125" customFormat="1" x14ac:dyDescent="0.25">
      <c r="A25" s="125" t="s">
        <v>64</v>
      </c>
      <c r="B25" s="125" t="s">
        <v>65</v>
      </c>
      <c r="C25" s="125" t="s">
        <v>54</v>
      </c>
      <c r="D25" s="125" t="s">
        <v>80</v>
      </c>
      <c r="E25" s="125" t="s">
        <v>27</v>
      </c>
      <c r="F25" s="125">
        <v>1</v>
      </c>
      <c r="G25" s="125" t="s">
        <v>177</v>
      </c>
      <c r="H25" s="125" t="s">
        <v>174</v>
      </c>
      <c r="I25" s="125" t="s">
        <v>178</v>
      </c>
      <c r="J25" s="125" t="s">
        <v>156</v>
      </c>
      <c r="K25" s="125" t="s">
        <v>186</v>
      </c>
      <c r="L25" s="125" t="s">
        <v>179</v>
      </c>
      <c r="N25" s="125" t="s">
        <v>180</v>
      </c>
      <c r="O25" s="128" t="s">
        <v>161</v>
      </c>
      <c r="P25" s="129">
        <v>1.2</v>
      </c>
      <c r="Q25" s="130">
        <v>1</v>
      </c>
      <c r="R25" s="125" t="s">
        <v>173</v>
      </c>
      <c r="S25" s="125" t="s">
        <v>190</v>
      </c>
      <c r="T25" s="125">
        <f>SeqV3_ComprArea!G26</f>
        <v>60</v>
      </c>
    </row>
    <row r="26" spans="1:20" s="125" customFormat="1" x14ac:dyDescent="0.25">
      <c r="A26" s="125" t="s">
        <v>64</v>
      </c>
      <c r="B26" s="125" t="s">
        <v>65</v>
      </c>
      <c r="C26" s="125" t="s">
        <v>62</v>
      </c>
      <c r="D26" s="125" t="s">
        <v>80</v>
      </c>
      <c r="E26" s="125" t="s">
        <v>63</v>
      </c>
      <c r="F26" s="125">
        <v>1</v>
      </c>
      <c r="G26" s="125" t="s">
        <v>177</v>
      </c>
      <c r="H26" s="125" t="s">
        <v>174</v>
      </c>
      <c r="I26" s="125" t="s">
        <v>178</v>
      </c>
      <c r="J26" s="125" t="s">
        <v>156</v>
      </c>
      <c r="K26" s="125" t="s">
        <v>176</v>
      </c>
      <c r="L26" s="125" t="s">
        <v>179</v>
      </c>
      <c r="N26" s="125" t="s">
        <v>180</v>
      </c>
      <c r="O26" s="128" t="s">
        <v>161</v>
      </c>
      <c r="P26" s="129">
        <v>1.2</v>
      </c>
      <c r="Q26" s="130">
        <v>1</v>
      </c>
      <c r="R26" s="125" t="s">
        <v>173</v>
      </c>
      <c r="S26" s="125" t="s">
        <v>188</v>
      </c>
      <c r="T26" s="125">
        <f>SeqV3_ComprArea!H26</f>
        <v>60</v>
      </c>
    </row>
    <row r="27" spans="1:20" x14ac:dyDescent="0.25">
      <c r="A27" s="9"/>
      <c r="B27" s="9"/>
      <c r="P27" s="102"/>
      <c r="Q27" s="103"/>
    </row>
    <row r="28" spans="1:20" x14ac:dyDescent="0.25">
      <c r="A28" s="9" t="s">
        <v>72</v>
      </c>
      <c r="B28" s="9" t="s">
        <v>73</v>
      </c>
      <c r="C28" s="92" t="s">
        <v>18</v>
      </c>
      <c r="D28" t="s">
        <v>92</v>
      </c>
      <c r="E28" s="92" t="s">
        <v>7</v>
      </c>
      <c r="F28">
        <v>1</v>
      </c>
      <c r="G28" t="s">
        <v>191</v>
      </c>
      <c r="H28" t="s">
        <v>196</v>
      </c>
      <c r="I28" t="s">
        <v>195</v>
      </c>
      <c r="J28" t="s">
        <v>156</v>
      </c>
      <c r="K28" t="s">
        <v>197</v>
      </c>
      <c r="L28" s="96" t="s">
        <v>179</v>
      </c>
      <c r="M28">
        <v>130.96</v>
      </c>
      <c r="N28">
        <v>12</v>
      </c>
      <c r="O28" s="99" t="s">
        <v>161</v>
      </c>
      <c r="P28" s="100">
        <v>15</v>
      </c>
      <c r="Q28" s="120">
        <v>1</v>
      </c>
      <c r="S28" s="92" t="s">
        <v>267</v>
      </c>
      <c r="T28">
        <f>(SeqV3_RemovalArea!G4+SeqV3_RemovalArea!H4)*SeqV3_RemovalArea!I20</f>
        <v>360</v>
      </c>
    </row>
    <row r="29" spans="1:20" x14ac:dyDescent="0.25">
      <c r="A29" s="9" t="s">
        <v>72</v>
      </c>
      <c r="B29" s="9" t="s">
        <v>73</v>
      </c>
      <c r="C29" t="s">
        <v>21</v>
      </c>
      <c r="D29" t="s">
        <v>92</v>
      </c>
      <c r="E29" t="s">
        <v>19</v>
      </c>
      <c r="F29">
        <v>1</v>
      </c>
      <c r="G29" t="s">
        <v>191</v>
      </c>
      <c r="H29" t="s">
        <v>196</v>
      </c>
      <c r="I29" t="s">
        <v>195</v>
      </c>
      <c r="J29" t="s">
        <v>156</v>
      </c>
      <c r="K29" t="s">
        <v>197</v>
      </c>
      <c r="L29" s="116" t="s">
        <v>168</v>
      </c>
      <c r="M29">
        <v>130.96</v>
      </c>
      <c r="N29">
        <v>12</v>
      </c>
      <c r="O29" s="99" t="s">
        <v>161</v>
      </c>
      <c r="P29" s="100">
        <v>15</v>
      </c>
      <c r="Q29" s="119">
        <v>1</v>
      </c>
      <c r="S29" t="s">
        <v>200</v>
      </c>
      <c r="T29">
        <f>T28</f>
        <v>360</v>
      </c>
    </row>
    <row r="30" spans="1:20" x14ac:dyDescent="0.25">
      <c r="A30" s="9" t="s">
        <v>72</v>
      </c>
      <c r="B30" s="9" t="s">
        <v>73</v>
      </c>
      <c r="C30" t="s">
        <v>22</v>
      </c>
      <c r="D30" t="s">
        <v>92</v>
      </c>
      <c r="E30" t="s">
        <v>20</v>
      </c>
      <c r="F30">
        <v>1</v>
      </c>
      <c r="G30" t="s">
        <v>191</v>
      </c>
      <c r="H30" t="s">
        <v>196</v>
      </c>
      <c r="I30" t="s">
        <v>195</v>
      </c>
      <c r="J30" t="s">
        <v>156</v>
      </c>
      <c r="K30" t="s">
        <v>197</v>
      </c>
      <c r="L30" s="96" t="s">
        <v>179</v>
      </c>
      <c r="M30">
        <v>130.96</v>
      </c>
      <c r="N30">
        <v>12</v>
      </c>
      <c r="O30" s="99" t="s">
        <v>161</v>
      </c>
      <c r="P30" s="100">
        <v>15</v>
      </c>
      <c r="Q30" s="119">
        <v>1</v>
      </c>
      <c r="S30" t="s">
        <v>200</v>
      </c>
      <c r="T30">
        <f>T29</f>
        <v>360</v>
      </c>
    </row>
    <row r="31" spans="1:20" x14ac:dyDescent="0.25">
      <c r="A31" s="9"/>
      <c r="B31" s="9"/>
      <c r="P31" s="100"/>
      <c r="Q31" s="103"/>
    </row>
    <row r="32" spans="1:20" x14ac:dyDescent="0.25">
      <c r="A32" s="9" t="s">
        <v>72</v>
      </c>
      <c r="B32" s="9" t="s">
        <v>141</v>
      </c>
      <c r="C32" t="s">
        <v>90</v>
      </c>
      <c r="D32" t="s">
        <v>92</v>
      </c>
      <c r="E32" t="s">
        <v>198</v>
      </c>
      <c r="F32">
        <v>1</v>
      </c>
      <c r="G32" t="s">
        <v>191</v>
      </c>
      <c r="H32" t="s">
        <v>196</v>
      </c>
      <c r="I32" t="s">
        <v>195</v>
      </c>
      <c r="J32" t="s">
        <v>156</v>
      </c>
      <c r="K32" t="s">
        <v>197</v>
      </c>
      <c r="L32" s="96" t="s">
        <v>179</v>
      </c>
      <c r="M32">
        <v>130.96</v>
      </c>
      <c r="N32">
        <v>12</v>
      </c>
      <c r="O32" s="99" t="s">
        <v>161</v>
      </c>
      <c r="P32" s="100">
        <v>15</v>
      </c>
      <c r="Q32" s="119">
        <v>1</v>
      </c>
      <c r="S32" t="s">
        <v>200</v>
      </c>
      <c r="T32">
        <f>SUM(SeqV3_ComprArea!F4:I4)</f>
        <v>1200</v>
      </c>
    </row>
    <row r="33" spans="1:20" x14ac:dyDescent="0.25">
      <c r="A33" s="9" t="s">
        <v>72</v>
      </c>
      <c r="B33" s="9" t="s">
        <v>141</v>
      </c>
      <c r="C33" t="s">
        <v>14</v>
      </c>
      <c r="D33" t="s">
        <v>80</v>
      </c>
      <c r="E33" t="s">
        <v>131</v>
      </c>
      <c r="F33">
        <v>1</v>
      </c>
      <c r="G33" t="s">
        <v>202</v>
      </c>
      <c r="H33" t="s">
        <v>203</v>
      </c>
      <c r="I33" t="s">
        <v>205</v>
      </c>
      <c r="J33" t="s">
        <v>201</v>
      </c>
      <c r="K33" t="s">
        <v>204</v>
      </c>
      <c r="L33" s="96" t="s">
        <v>179</v>
      </c>
      <c r="M33">
        <v>35.5</v>
      </c>
      <c r="N33">
        <v>12</v>
      </c>
      <c r="O33" s="99" t="s">
        <v>161</v>
      </c>
      <c r="P33">
        <v>2.25</v>
      </c>
      <c r="Q33">
        <v>0.375</v>
      </c>
      <c r="R33" t="s">
        <v>208</v>
      </c>
      <c r="S33" t="s">
        <v>206</v>
      </c>
    </row>
    <row r="34" spans="1:20" x14ac:dyDescent="0.25">
      <c r="A34" s="9" t="s">
        <v>72</v>
      </c>
      <c r="B34" s="9" t="s">
        <v>141</v>
      </c>
      <c r="C34" t="s">
        <v>15</v>
      </c>
      <c r="D34" t="s">
        <v>80</v>
      </c>
      <c r="E34" t="s">
        <v>132</v>
      </c>
      <c r="F34">
        <v>1</v>
      </c>
      <c r="G34" t="s">
        <v>202</v>
      </c>
      <c r="H34" t="s">
        <v>203</v>
      </c>
      <c r="I34" t="s">
        <v>205</v>
      </c>
      <c r="J34" t="s">
        <v>201</v>
      </c>
      <c r="K34" t="s">
        <v>204</v>
      </c>
      <c r="L34" s="96" t="s">
        <v>179</v>
      </c>
      <c r="M34">
        <v>35.5</v>
      </c>
      <c r="N34">
        <v>12</v>
      </c>
      <c r="O34" s="99" t="s">
        <v>161</v>
      </c>
      <c r="P34">
        <v>2.25</v>
      </c>
      <c r="Q34">
        <v>0.375</v>
      </c>
      <c r="R34" t="s">
        <v>208</v>
      </c>
      <c r="S34" t="s">
        <v>206</v>
      </c>
    </row>
    <row r="35" spans="1:20" x14ac:dyDescent="0.25">
      <c r="A35" s="9" t="s">
        <v>72</v>
      </c>
      <c r="B35" s="9" t="s">
        <v>141</v>
      </c>
      <c r="C35" t="s">
        <v>16</v>
      </c>
      <c r="D35" t="s">
        <v>80</v>
      </c>
      <c r="E35" t="s">
        <v>133</v>
      </c>
      <c r="F35">
        <v>1</v>
      </c>
      <c r="G35" t="s">
        <v>202</v>
      </c>
      <c r="H35" t="s">
        <v>203</v>
      </c>
      <c r="I35" t="s">
        <v>205</v>
      </c>
      <c r="J35" t="s">
        <v>201</v>
      </c>
      <c r="K35" t="s">
        <v>204</v>
      </c>
      <c r="L35" s="96" t="s">
        <v>179</v>
      </c>
      <c r="M35">
        <v>35.5</v>
      </c>
      <c r="N35">
        <v>12</v>
      </c>
      <c r="O35" s="99" t="s">
        <v>161</v>
      </c>
      <c r="P35">
        <v>2.25</v>
      </c>
      <c r="Q35">
        <v>0.375</v>
      </c>
      <c r="R35" t="s">
        <v>208</v>
      </c>
      <c r="S35" t="s">
        <v>206</v>
      </c>
    </row>
    <row r="36" spans="1:20" x14ac:dyDescent="0.25">
      <c r="A36" s="9" t="s">
        <v>72</v>
      </c>
      <c r="B36" s="9" t="s">
        <v>141</v>
      </c>
      <c r="C36" t="s">
        <v>17</v>
      </c>
      <c r="D36" t="s">
        <v>80</v>
      </c>
      <c r="E36" t="s">
        <v>134</v>
      </c>
      <c r="F36">
        <v>1</v>
      </c>
      <c r="G36" t="s">
        <v>202</v>
      </c>
      <c r="H36" t="s">
        <v>203</v>
      </c>
      <c r="I36" t="s">
        <v>205</v>
      </c>
      <c r="J36" t="s">
        <v>201</v>
      </c>
      <c r="K36" t="s">
        <v>204</v>
      </c>
      <c r="L36" s="96" t="s">
        <v>179</v>
      </c>
      <c r="M36">
        <v>35.5</v>
      </c>
      <c r="N36">
        <v>12</v>
      </c>
      <c r="O36" s="99" t="s">
        <v>161</v>
      </c>
      <c r="P36">
        <v>2.25</v>
      </c>
      <c r="Q36">
        <v>0.375</v>
      </c>
      <c r="R36" t="s">
        <v>208</v>
      </c>
      <c r="S36" t="s">
        <v>206</v>
      </c>
    </row>
    <row r="37" spans="1:20" x14ac:dyDescent="0.25">
      <c r="A37" s="9"/>
      <c r="B37" s="9"/>
      <c r="P37" s="100"/>
    </row>
    <row r="38" spans="1:20" x14ac:dyDescent="0.25">
      <c r="A38" s="9" t="s">
        <v>72</v>
      </c>
      <c r="B38" s="9" t="s">
        <v>145</v>
      </c>
      <c r="C38" t="s">
        <v>90</v>
      </c>
      <c r="D38" t="s">
        <v>92</v>
      </c>
      <c r="E38" t="s">
        <v>199</v>
      </c>
      <c r="F38">
        <v>1</v>
      </c>
      <c r="G38" t="s">
        <v>191</v>
      </c>
      <c r="H38" t="s">
        <v>196</v>
      </c>
      <c r="I38" t="s">
        <v>195</v>
      </c>
      <c r="J38" t="s">
        <v>156</v>
      </c>
      <c r="K38" t="s">
        <v>197</v>
      </c>
      <c r="L38" s="96" t="s">
        <v>179</v>
      </c>
      <c r="M38">
        <v>130.96</v>
      </c>
      <c r="N38">
        <v>12</v>
      </c>
      <c r="O38" s="99" t="s">
        <v>161</v>
      </c>
      <c r="P38" s="100">
        <v>15</v>
      </c>
      <c r="Q38" s="119">
        <v>1</v>
      </c>
      <c r="S38" t="s">
        <v>200</v>
      </c>
      <c r="T38">
        <f>SUM(SeqV3_ComprArea!F26:I26)</f>
        <v>1200</v>
      </c>
    </row>
    <row r="39" spans="1:20" x14ac:dyDescent="0.25">
      <c r="A39" s="9" t="s">
        <v>72</v>
      </c>
      <c r="B39" s="9" t="s">
        <v>145</v>
      </c>
      <c r="C39" t="s">
        <v>14</v>
      </c>
      <c r="D39" t="s">
        <v>80</v>
      </c>
      <c r="E39" t="s">
        <v>137</v>
      </c>
      <c r="F39">
        <v>1</v>
      </c>
      <c r="G39" t="s">
        <v>202</v>
      </c>
      <c r="H39" t="s">
        <v>203</v>
      </c>
      <c r="I39" t="s">
        <v>205</v>
      </c>
      <c r="J39" t="s">
        <v>201</v>
      </c>
      <c r="K39" t="s">
        <v>204</v>
      </c>
      <c r="L39" s="96" t="s">
        <v>179</v>
      </c>
      <c r="M39">
        <v>35.5</v>
      </c>
      <c r="N39">
        <v>12</v>
      </c>
      <c r="O39" s="99" t="s">
        <v>161</v>
      </c>
      <c r="P39">
        <v>2.25</v>
      </c>
      <c r="Q39">
        <v>0.375</v>
      </c>
      <c r="R39" t="s">
        <v>208</v>
      </c>
      <c r="S39" t="s">
        <v>206</v>
      </c>
    </row>
    <row r="40" spans="1:20" x14ac:dyDescent="0.25">
      <c r="A40" s="9" t="s">
        <v>72</v>
      </c>
      <c r="B40" s="9" t="s">
        <v>145</v>
      </c>
      <c r="C40" t="s">
        <v>15</v>
      </c>
      <c r="D40" t="s">
        <v>80</v>
      </c>
      <c r="E40" t="s">
        <v>138</v>
      </c>
      <c r="F40">
        <v>1</v>
      </c>
      <c r="G40" t="s">
        <v>202</v>
      </c>
      <c r="H40" t="s">
        <v>203</v>
      </c>
      <c r="I40" t="s">
        <v>205</v>
      </c>
      <c r="J40" t="s">
        <v>201</v>
      </c>
      <c r="K40" t="s">
        <v>204</v>
      </c>
      <c r="L40" s="96" t="s">
        <v>179</v>
      </c>
      <c r="M40">
        <v>35.5</v>
      </c>
      <c r="N40">
        <v>12</v>
      </c>
      <c r="O40" s="99" t="s">
        <v>161</v>
      </c>
      <c r="P40">
        <v>2.25</v>
      </c>
      <c r="Q40">
        <v>0.375</v>
      </c>
      <c r="R40" t="s">
        <v>208</v>
      </c>
      <c r="S40" t="s">
        <v>206</v>
      </c>
    </row>
    <row r="41" spans="1:20" x14ac:dyDescent="0.25">
      <c r="A41" s="9" t="s">
        <v>72</v>
      </c>
      <c r="B41" s="9" t="s">
        <v>145</v>
      </c>
      <c r="C41" t="s">
        <v>16</v>
      </c>
      <c r="D41" t="s">
        <v>80</v>
      </c>
      <c r="E41" t="s">
        <v>139</v>
      </c>
      <c r="F41">
        <v>1</v>
      </c>
      <c r="G41" t="s">
        <v>202</v>
      </c>
      <c r="H41" t="s">
        <v>203</v>
      </c>
      <c r="I41" t="s">
        <v>205</v>
      </c>
      <c r="J41" t="s">
        <v>201</v>
      </c>
      <c r="K41" t="s">
        <v>204</v>
      </c>
      <c r="L41" s="96" t="s">
        <v>179</v>
      </c>
      <c r="M41">
        <v>35.5</v>
      </c>
      <c r="N41">
        <v>12</v>
      </c>
      <c r="O41" s="99" t="s">
        <v>161</v>
      </c>
      <c r="P41">
        <v>2.25</v>
      </c>
      <c r="Q41">
        <v>0.375</v>
      </c>
      <c r="R41" t="s">
        <v>208</v>
      </c>
      <c r="S41" t="s">
        <v>206</v>
      </c>
    </row>
    <row r="42" spans="1:20" x14ac:dyDescent="0.25">
      <c r="A42" s="9" t="s">
        <v>72</v>
      </c>
      <c r="B42" s="9" t="s">
        <v>145</v>
      </c>
      <c r="C42" t="s">
        <v>17</v>
      </c>
      <c r="D42" t="s">
        <v>80</v>
      </c>
      <c r="E42" t="s">
        <v>140</v>
      </c>
      <c r="F42">
        <v>1</v>
      </c>
      <c r="G42" t="s">
        <v>202</v>
      </c>
      <c r="H42" t="s">
        <v>203</v>
      </c>
      <c r="I42" t="s">
        <v>205</v>
      </c>
      <c r="J42" t="s">
        <v>201</v>
      </c>
      <c r="K42" t="s">
        <v>204</v>
      </c>
      <c r="L42" s="96" t="s">
        <v>179</v>
      </c>
      <c r="M42">
        <v>35.5</v>
      </c>
      <c r="N42">
        <v>12</v>
      </c>
      <c r="O42" s="99" t="s">
        <v>161</v>
      </c>
      <c r="P42">
        <v>2.25</v>
      </c>
      <c r="Q42">
        <v>0.375</v>
      </c>
      <c r="R42" t="s">
        <v>208</v>
      </c>
      <c r="S42" t="s">
        <v>206</v>
      </c>
    </row>
    <row r="43" spans="1:20" x14ac:dyDescent="0.25">
      <c r="A43" s="9"/>
      <c r="B43" s="9"/>
      <c r="L43" s="96"/>
      <c r="O43" s="99"/>
    </row>
    <row r="46" spans="1:20" x14ac:dyDescent="0.25">
      <c r="A46" s="9"/>
      <c r="B46" s="9"/>
      <c r="D46" t="s">
        <v>339</v>
      </c>
      <c r="E46">
        <v>35</v>
      </c>
      <c r="P46" s="48">
        <f>SUM(P2:P42)</f>
        <v>288.59999999999991</v>
      </c>
      <c r="Q46" s="122">
        <f>SUM(Q2:Q42)</f>
        <v>33.400000000000006</v>
      </c>
    </row>
    <row r="47" spans="1:20" x14ac:dyDescent="0.25">
      <c r="P47" s="48" t="s">
        <v>417</v>
      </c>
      <c r="Q47" s="48" t="s">
        <v>507</v>
      </c>
    </row>
    <row r="49" spans="17:17" x14ac:dyDescent="0.25">
      <c r="Q49" s="100"/>
    </row>
  </sheetData>
  <autoFilter ref="A1:T1"/>
  <pageMargins left="0.7" right="0.7" top="0.75" bottom="0.75" header="0.3" footer="0.3"/>
  <pageSetup paperSize="9" scale="4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Y71"/>
  <sheetViews>
    <sheetView tabSelected="1" topLeftCell="C1" zoomScaleNormal="100" workbookViewId="0">
      <selection activeCell="M10" sqref="M10"/>
    </sheetView>
  </sheetViews>
  <sheetFormatPr defaultRowHeight="15" x14ac:dyDescent="0.25"/>
  <cols>
    <col min="1" max="1" width="20.5703125" bestFit="1" customWidth="1"/>
    <col min="2" max="2" width="11.5703125" customWidth="1"/>
    <col min="3" max="3" width="39.85546875" customWidth="1"/>
    <col min="4" max="4" width="38.85546875" customWidth="1"/>
    <col min="5" max="5" width="17.5703125" customWidth="1"/>
    <col min="6" max="7" width="21.5703125" customWidth="1"/>
    <col min="8" max="8" width="17.85546875" customWidth="1"/>
    <col min="9" max="9" width="11.140625" bestFit="1" customWidth="1"/>
    <col min="10" max="10" width="17.140625" bestFit="1" customWidth="1"/>
    <col min="11" max="11" width="24.85546875" customWidth="1"/>
    <col min="12" max="12" width="10.5703125" bestFit="1" customWidth="1"/>
    <col min="13" max="13" width="35.85546875" customWidth="1"/>
    <col min="14" max="14" width="23" bestFit="1" customWidth="1"/>
    <col min="15" max="15" width="10.42578125" bestFit="1" customWidth="1"/>
    <col min="16" max="16" width="19.140625" customWidth="1"/>
    <col min="17" max="17" width="22.85546875" customWidth="1"/>
    <col min="18" max="18" width="9.140625" bestFit="1" customWidth="1"/>
    <col min="19" max="19" width="21.5703125" customWidth="1"/>
    <col min="20" max="20" width="22" bestFit="1" customWidth="1"/>
    <col min="21" max="21" width="14" customWidth="1"/>
    <col min="22" max="22" width="28.140625" bestFit="1" customWidth="1"/>
    <col min="23" max="23" width="97.42578125" bestFit="1" customWidth="1"/>
  </cols>
  <sheetData>
    <row r="1" spans="1:23" x14ac:dyDescent="0.25">
      <c r="A1" s="48" t="s">
        <v>23</v>
      </c>
      <c r="B1" s="48" t="s">
        <v>26</v>
      </c>
      <c r="C1" s="48" t="s">
        <v>24</v>
      </c>
      <c r="D1" s="48" t="s">
        <v>77</v>
      </c>
      <c r="E1" s="48" t="s">
        <v>76</v>
      </c>
      <c r="F1" s="48" t="s">
        <v>341</v>
      </c>
      <c r="G1" s="48" t="s">
        <v>347</v>
      </c>
      <c r="H1" s="48" t="s">
        <v>221</v>
      </c>
      <c r="I1" s="48" t="s">
        <v>146</v>
      </c>
      <c r="J1" s="48" t="s">
        <v>162</v>
      </c>
      <c r="K1" s="48" t="s">
        <v>148</v>
      </c>
      <c r="L1" s="48" t="s">
        <v>155</v>
      </c>
      <c r="M1" s="48" t="s">
        <v>152</v>
      </c>
      <c r="N1" s="48" t="s">
        <v>169</v>
      </c>
      <c r="O1" s="48" t="s">
        <v>150</v>
      </c>
      <c r="P1" s="48" t="s">
        <v>216</v>
      </c>
      <c r="Q1" s="48" t="s">
        <v>217</v>
      </c>
      <c r="R1" s="48" t="s">
        <v>160</v>
      </c>
      <c r="S1" s="48" t="s">
        <v>218</v>
      </c>
      <c r="T1" s="48" t="s">
        <v>220</v>
      </c>
      <c r="U1" s="48" t="s">
        <v>219</v>
      </c>
      <c r="V1" s="48" t="s">
        <v>224</v>
      </c>
      <c r="W1" s="48" t="s">
        <v>157</v>
      </c>
    </row>
    <row r="2" spans="1:23" s="9" customFormat="1" x14ac:dyDescent="0.25">
      <c r="A2" s="9" t="s">
        <v>33</v>
      </c>
      <c r="B2" s="9" t="s">
        <v>34</v>
      </c>
      <c r="C2" s="9" t="s">
        <v>210</v>
      </c>
      <c r="D2" s="9" t="s">
        <v>209</v>
      </c>
      <c r="E2" s="9" t="s">
        <v>211</v>
      </c>
      <c r="F2" s="9" t="s">
        <v>346</v>
      </c>
      <c r="G2" s="9">
        <v>0</v>
      </c>
      <c r="H2" s="9">
        <v>1</v>
      </c>
      <c r="I2" s="9" t="s">
        <v>159</v>
      </c>
      <c r="J2" s="9" t="s">
        <v>212</v>
      </c>
      <c r="K2" s="9" t="s">
        <v>214</v>
      </c>
      <c r="L2" s="9" t="s">
        <v>260</v>
      </c>
      <c r="M2" s="9" t="s">
        <v>213</v>
      </c>
      <c r="N2" s="140" t="s">
        <v>168</v>
      </c>
      <c r="O2" s="9">
        <v>28.4</v>
      </c>
      <c r="P2" s="9" t="s">
        <v>215</v>
      </c>
      <c r="Q2" s="9">
        <v>5.4999999999999997E-3</v>
      </c>
      <c r="R2" s="9" t="s">
        <v>161</v>
      </c>
      <c r="S2" s="9">
        <f t="shared" ref="S2:S10" si="0">5.5*(5.5/1000)</f>
        <v>3.0249999999999999E-2</v>
      </c>
      <c r="T2" s="9" t="s">
        <v>223</v>
      </c>
      <c r="U2" s="9" t="s">
        <v>222</v>
      </c>
      <c r="V2" s="9" t="s">
        <v>225</v>
      </c>
    </row>
    <row r="3" spans="1:23" s="9" customFormat="1" x14ac:dyDescent="0.25">
      <c r="A3" s="9" t="s">
        <v>33</v>
      </c>
      <c r="B3" s="9" t="s">
        <v>34</v>
      </c>
      <c r="C3" s="9" t="s">
        <v>226</v>
      </c>
      <c r="D3" s="9" t="s">
        <v>209</v>
      </c>
      <c r="E3" s="9" t="s">
        <v>227</v>
      </c>
      <c r="F3" s="9" t="s">
        <v>346</v>
      </c>
      <c r="G3" s="9">
        <v>1</v>
      </c>
      <c r="H3" s="9">
        <v>1</v>
      </c>
      <c r="I3" s="9" t="s">
        <v>159</v>
      </c>
      <c r="J3" s="9" t="s">
        <v>212</v>
      </c>
      <c r="K3" s="9" t="s">
        <v>229</v>
      </c>
      <c r="L3" s="9" t="s">
        <v>260</v>
      </c>
      <c r="M3" s="9" t="s">
        <v>228</v>
      </c>
      <c r="N3" s="140" t="s">
        <v>168</v>
      </c>
      <c r="O3" s="9">
        <v>28.4</v>
      </c>
      <c r="P3" s="9" t="s">
        <v>215</v>
      </c>
      <c r="Q3" s="9">
        <v>5.4999999999999997E-3</v>
      </c>
      <c r="R3" s="9" t="s">
        <v>161</v>
      </c>
      <c r="S3" s="9">
        <f t="shared" si="0"/>
        <v>3.0249999999999999E-2</v>
      </c>
      <c r="T3" s="9" t="s">
        <v>223</v>
      </c>
      <c r="U3" s="9" t="s">
        <v>222</v>
      </c>
      <c r="V3" s="9" t="s">
        <v>225</v>
      </c>
    </row>
    <row r="4" spans="1:23" s="125" customFormat="1" x14ac:dyDescent="0.25">
      <c r="A4" s="125" t="s">
        <v>33</v>
      </c>
      <c r="B4" s="125" t="s">
        <v>34</v>
      </c>
      <c r="C4" s="125" t="s">
        <v>555</v>
      </c>
      <c r="D4" s="125" t="s">
        <v>209</v>
      </c>
      <c r="E4" s="125" t="s">
        <v>230</v>
      </c>
      <c r="F4" s="125" t="s">
        <v>346</v>
      </c>
      <c r="G4" s="125">
        <v>2</v>
      </c>
      <c r="H4" s="125">
        <v>1</v>
      </c>
      <c r="I4" s="125" t="s">
        <v>159</v>
      </c>
      <c r="J4" s="125" t="s">
        <v>212</v>
      </c>
      <c r="K4" s="125" t="s">
        <v>229</v>
      </c>
      <c r="L4" s="125" t="s">
        <v>260</v>
      </c>
      <c r="M4" s="125" t="s">
        <v>228</v>
      </c>
      <c r="N4" s="125" t="s">
        <v>168</v>
      </c>
      <c r="O4" s="125">
        <v>28.4</v>
      </c>
      <c r="P4" s="125" t="s">
        <v>215</v>
      </c>
      <c r="Q4" s="125">
        <v>5.4999999999999997E-3</v>
      </c>
      <c r="R4" s="125" t="s">
        <v>161</v>
      </c>
      <c r="S4" s="125">
        <f t="shared" si="0"/>
        <v>3.0249999999999999E-2</v>
      </c>
      <c r="T4" s="125" t="s">
        <v>223</v>
      </c>
      <c r="U4" s="125" t="s">
        <v>222</v>
      </c>
      <c r="V4" s="125" t="s">
        <v>225</v>
      </c>
    </row>
    <row r="5" spans="1:23" s="9" customFormat="1" x14ac:dyDescent="0.25">
      <c r="A5" s="9" t="s">
        <v>33</v>
      </c>
      <c r="B5" s="9" t="s">
        <v>34</v>
      </c>
      <c r="C5" s="9" t="s">
        <v>545</v>
      </c>
      <c r="D5" s="9" t="s">
        <v>593</v>
      </c>
      <c r="E5" s="9" t="s">
        <v>232</v>
      </c>
      <c r="F5" s="9" t="s">
        <v>348</v>
      </c>
      <c r="H5" s="9">
        <v>1</v>
      </c>
      <c r="I5" s="9" t="s">
        <v>159</v>
      </c>
      <c r="J5" s="9" t="s">
        <v>212</v>
      </c>
      <c r="K5" s="9" t="s">
        <v>543</v>
      </c>
      <c r="L5" s="9" t="s">
        <v>260</v>
      </c>
      <c r="M5" s="9" t="s">
        <v>541</v>
      </c>
      <c r="N5" s="140" t="s">
        <v>542</v>
      </c>
      <c r="O5" s="9">
        <v>103</v>
      </c>
      <c r="P5" s="9" t="s">
        <v>544</v>
      </c>
      <c r="R5" s="9" t="s">
        <v>161</v>
      </c>
      <c r="T5" s="9" t="s">
        <v>234</v>
      </c>
      <c r="W5" s="9" t="s">
        <v>235</v>
      </c>
    </row>
    <row r="6" spans="1:23" s="9" customFormat="1" x14ac:dyDescent="0.25">
      <c r="A6" s="9" t="s">
        <v>33</v>
      </c>
      <c r="B6" s="9" t="s">
        <v>34</v>
      </c>
      <c r="C6" s="9" t="s">
        <v>546</v>
      </c>
      <c r="D6" s="9" t="s">
        <v>593</v>
      </c>
      <c r="E6" s="9" t="s">
        <v>236</v>
      </c>
      <c r="F6" s="9" t="s">
        <v>348</v>
      </c>
      <c r="H6" s="9">
        <v>1</v>
      </c>
      <c r="I6" s="9" t="s">
        <v>159</v>
      </c>
      <c r="J6" s="9" t="s">
        <v>212</v>
      </c>
      <c r="K6" s="9" t="s">
        <v>543</v>
      </c>
      <c r="L6" s="9" t="s">
        <v>260</v>
      </c>
      <c r="M6" s="9" t="s">
        <v>541</v>
      </c>
      <c r="N6" s="140" t="s">
        <v>542</v>
      </c>
      <c r="O6" s="9">
        <v>103</v>
      </c>
      <c r="P6" s="9" t="s">
        <v>544</v>
      </c>
      <c r="R6" s="9" t="s">
        <v>161</v>
      </c>
      <c r="T6" s="9" t="s">
        <v>234</v>
      </c>
      <c r="W6" s="9" t="s">
        <v>235</v>
      </c>
    </row>
    <row r="7" spans="1:23" s="9" customFormat="1" x14ac:dyDescent="0.25">
      <c r="A7" s="9" t="s">
        <v>33</v>
      </c>
      <c r="B7" s="9" t="s">
        <v>34</v>
      </c>
      <c r="C7" s="9" t="s">
        <v>238</v>
      </c>
      <c r="D7" s="9" t="s">
        <v>231</v>
      </c>
      <c r="E7" s="9" t="s">
        <v>237</v>
      </c>
      <c r="F7" s="9" t="s">
        <v>348</v>
      </c>
      <c r="G7" s="9" t="s">
        <v>349</v>
      </c>
      <c r="H7" s="9">
        <v>1</v>
      </c>
      <c r="I7" s="9" t="s">
        <v>159</v>
      </c>
      <c r="J7" s="9" t="s">
        <v>212</v>
      </c>
      <c r="K7" s="9" t="s">
        <v>233</v>
      </c>
      <c r="L7" s="9" t="s">
        <v>260</v>
      </c>
      <c r="M7" s="9" t="s">
        <v>253</v>
      </c>
      <c r="N7" s="9" t="s">
        <v>179</v>
      </c>
      <c r="O7" s="9">
        <v>59.7</v>
      </c>
      <c r="P7" s="9">
        <v>3.3</v>
      </c>
      <c r="Q7" s="9">
        <v>5.0000000000000001E-3</v>
      </c>
      <c r="R7" s="9" t="s">
        <v>161</v>
      </c>
      <c r="S7" s="9">
        <f t="shared" si="0"/>
        <v>3.0249999999999999E-2</v>
      </c>
      <c r="T7" s="9" t="s">
        <v>234</v>
      </c>
      <c r="W7" s="9" t="s">
        <v>235</v>
      </c>
    </row>
    <row r="8" spans="1:23" s="9" customFormat="1" x14ac:dyDescent="0.25">
      <c r="A8" s="9" t="s">
        <v>33</v>
      </c>
      <c r="B8" s="9" t="s">
        <v>34</v>
      </c>
      <c r="C8" s="9" t="s">
        <v>240</v>
      </c>
      <c r="D8" s="9" t="s">
        <v>231</v>
      </c>
      <c r="E8" s="9" t="s">
        <v>239</v>
      </c>
      <c r="F8" s="9" t="s">
        <v>348</v>
      </c>
      <c r="G8" s="9" t="s">
        <v>349</v>
      </c>
      <c r="H8" s="9">
        <v>1</v>
      </c>
      <c r="I8" s="9" t="s">
        <v>159</v>
      </c>
      <c r="J8" s="9" t="s">
        <v>212</v>
      </c>
      <c r="K8" s="9" t="s">
        <v>233</v>
      </c>
      <c r="L8" s="9" t="s">
        <v>260</v>
      </c>
      <c r="M8" s="9" t="s">
        <v>253</v>
      </c>
      <c r="N8" s="9" t="s">
        <v>179</v>
      </c>
      <c r="O8" s="9">
        <v>59.7</v>
      </c>
      <c r="P8" s="9">
        <v>3.3</v>
      </c>
      <c r="Q8" s="9">
        <v>5.0000000000000001E-3</v>
      </c>
      <c r="R8" s="9" t="s">
        <v>161</v>
      </c>
      <c r="S8" s="9">
        <f t="shared" si="0"/>
        <v>3.0249999999999999E-2</v>
      </c>
      <c r="T8" s="9" t="s">
        <v>234</v>
      </c>
      <c r="W8" s="9" t="s">
        <v>235</v>
      </c>
    </row>
    <row r="9" spans="1:23" s="9" customFormat="1" x14ac:dyDescent="0.25">
      <c r="A9" s="9" t="s">
        <v>33</v>
      </c>
      <c r="B9" s="9" t="s">
        <v>34</v>
      </c>
      <c r="C9" s="9" t="s">
        <v>242</v>
      </c>
      <c r="D9" s="9" t="s">
        <v>231</v>
      </c>
      <c r="E9" s="9" t="s">
        <v>241</v>
      </c>
      <c r="F9" s="9" t="s">
        <v>348</v>
      </c>
      <c r="G9" s="9" t="s">
        <v>349</v>
      </c>
      <c r="H9" s="9">
        <v>1</v>
      </c>
      <c r="I9" s="9" t="s">
        <v>159</v>
      </c>
      <c r="J9" s="9" t="s">
        <v>212</v>
      </c>
      <c r="K9" s="9" t="s">
        <v>233</v>
      </c>
      <c r="L9" s="9" t="s">
        <v>260</v>
      </c>
      <c r="M9" s="9" t="s">
        <v>253</v>
      </c>
      <c r="N9" s="9" t="s">
        <v>179</v>
      </c>
      <c r="O9" s="9">
        <v>59.7</v>
      </c>
      <c r="P9" s="9">
        <v>3.3</v>
      </c>
      <c r="Q9" s="9">
        <v>5.0000000000000001E-3</v>
      </c>
      <c r="R9" s="9" t="s">
        <v>161</v>
      </c>
      <c r="S9" s="9">
        <f t="shared" si="0"/>
        <v>3.0249999999999999E-2</v>
      </c>
      <c r="T9" s="9" t="s">
        <v>234</v>
      </c>
      <c r="W9" s="9" t="s">
        <v>235</v>
      </c>
    </row>
    <row r="10" spans="1:23" s="9" customFormat="1" x14ac:dyDescent="0.25">
      <c r="A10" s="9" t="s">
        <v>33</v>
      </c>
      <c r="B10" s="9" t="s">
        <v>34</v>
      </c>
      <c r="C10" s="9" t="s">
        <v>243</v>
      </c>
      <c r="D10" s="9" t="s">
        <v>231</v>
      </c>
      <c r="E10" s="9" t="s">
        <v>244</v>
      </c>
      <c r="F10" s="9" t="s">
        <v>348</v>
      </c>
      <c r="G10" s="9" t="s">
        <v>349</v>
      </c>
      <c r="H10" s="9">
        <v>1</v>
      </c>
      <c r="I10" s="9" t="s">
        <v>159</v>
      </c>
      <c r="J10" s="9" t="s">
        <v>212</v>
      </c>
      <c r="K10" s="9" t="s">
        <v>233</v>
      </c>
      <c r="L10" s="9" t="s">
        <v>260</v>
      </c>
      <c r="M10" s="9" t="s">
        <v>253</v>
      </c>
      <c r="N10" s="9" t="s">
        <v>179</v>
      </c>
      <c r="O10" s="9">
        <v>59.7</v>
      </c>
      <c r="P10" s="9">
        <v>3.3</v>
      </c>
      <c r="Q10" s="9">
        <v>5.0000000000000001E-3</v>
      </c>
      <c r="R10" s="9" t="s">
        <v>161</v>
      </c>
      <c r="S10" s="9">
        <f t="shared" si="0"/>
        <v>3.0249999999999999E-2</v>
      </c>
      <c r="T10" s="9" t="s">
        <v>234</v>
      </c>
      <c r="W10" s="9" t="s">
        <v>235</v>
      </c>
    </row>
    <row r="11" spans="1:23" s="125" customFormat="1" x14ac:dyDescent="0.25">
      <c r="A11" s="125" t="s">
        <v>33</v>
      </c>
      <c r="B11" s="125" t="s">
        <v>34</v>
      </c>
      <c r="D11" s="125" t="s">
        <v>245</v>
      </c>
      <c r="E11" s="125" t="s">
        <v>556</v>
      </c>
      <c r="F11" s="125" t="s">
        <v>348</v>
      </c>
      <c r="G11" s="125" t="s">
        <v>349</v>
      </c>
      <c r="H11" s="125">
        <v>1</v>
      </c>
      <c r="I11" s="125" t="s">
        <v>159</v>
      </c>
      <c r="J11" s="125" t="s">
        <v>212</v>
      </c>
      <c r="K11" s="133" t="s">
        <v>251</v>
      </c>
      <c r="L11" s="125" t="s">
        <v>260</v>
      </c>
      <c r="M11" s="125" t="s">
        <v>252</v>
      </c>
      <c r="N11" s="125" t="s">
        <v>357</v>
      </c>
      <c r="O11" s="125">
        <v>32.299999999999997</v>
      </c>
      <c r="P11" s="125" t="s">
        <v>250</v>
      </c>
      <c r="Q11" s="134">
        <f t="shared" ref="Q11:Q16" si="1">2.4/1000</f>
        <v>2.3999999999999998E-3</v>
      </c>
      <c r="R11" s="125" t="s">
        <v>161</v>
      </c>
      <c r="S11" s="125">
        <v>0.2</v>
      </c>
      <c r="T11" s="125" t="s">
        <v>234</v>
      </c>
      <c r="W11" s="125" t="s">
        <v>254</v>
      </c>
    </row>
    <row r="12" spans="1:23" s="125" customFormat="1" x14ac:dyDescent="0.25">
      <c r="A12" s="125" t="s">
        <v>33</v>
      </c>
      <c r="B12" s="125" t="s">
        <v>34</v>
      </c>
      <c r="D12" s="125" t="s">
        <v>245</v>
      </c>
      <c r="E12" s="125" t="s">
        <v>557</v>
      </c>
      <c r="F12" s="125" t="s">
        <v>348</v>
      </c>
      <c r="G12" s="125" t="s">
        <v>349</v>
      </c>
      <c r="H12" s="125">
        <v>1</v>
      </c>
      <c r="I12" s="125" t="s">
        <v>196</v>
      </c>
      <c r="J12" s="125" t="s">
        <v>212</v>
      </c>
      <c r="K12" s="125" t="s">
        <v>382</v>
      </c>
      <c r="L12" s="125" t="s">
        <v>260</v>
      </c>
      <c r="M12" s="125" t="s">
        <v>378</v>
      </c>
      <c r="N12" s="125" t="s">
        <v>357</v>
      </c>
      <c r="O12" s="125">
        <v>37.47</v>
      </c>
      <c r="P12" s="125" t="s">
        <v>379</v>
      </c>
      <c r="Q12" s="134">
        <f t="shared" si="1"/>
        <v>2.3999999999999998E-3</v>
      </c>
      <c r="R12" s="125" t="s">
        <v>161</v>
      </c>
      <c r="S12" s="125">
        <v>0.2</v>
      </c>
      <c r="T12" s="125" t="s">
        <v>234</v>
      </c>
      <c r="W12" s="125" t="s">
        <v>380</v>
      </c>
    </row>
    <row r="13" spans="1:23" s="9" customFormat="1" x14ac:dyDescent="0.25">
      <c r="A13" s="9" t="s">
        <v>33</v>
      </c>
      <c r="B13" s="9" t="s">
        <v>34</v>
      </c>
      <c r="C13" s="9" t="s">
        <v>246</v>
      </c>
      <c r="D13" s="9" t="s">
        <v>245</v>
      </c>
      <c r="E13" s="9" t="s">
        <v>558</v>
      </c>
      <c r="F13" s="9" t="s">
        <v>348</v>
      </c>
      <c r="G13" s="9" t="s">
        <v>349</v>
      </c>
      <c r="H13" s="9">
        <v>1</v>
      </c>
      <c r="I13" s="9" t="s">
        <v>196</v>
      </c>
      <c r="J13" s="9" t="s">
        <v>212</v>
      </c>
      <c r="K13" s="9" t="s">
        <v>382</v>
      </c>
      <c r="L13" s="9" t="s">
        <v>260</v>
      </c>
      <c r="M13" s="9" t="s">
        <v>378</v>
      </c>
      <c r="N13" s="141" t="s">
        <v>357</v>
      </c>
      <c r="O13" s="9">
        <v>37.47</v>
      </c>
      <c r="P13" s="9" t="s">
        <v>379</v>
      </c>
      <c r="Q13" s="142">
        <f t="shared" si="1"/>
        <v>2.3999999999999998E-3</v>
      </c>
      <c r="R13" s="9" t="s">
        <v>161</v>
      </c>
      <c r="S13" s="9">
        <v>0.2</v>
      </c>
      <c r="T13" s="9" t="s">
        <v>234</v>
      </c>
      <c r="W13" s="9" t="s">
        <v>380</v>
      </c>
    </row>
    <row r="14" spans="1:23" s="9" customFormat="1" x14ac:dyDescent="0.25">
      <c r="A14" s="9" t="s">
        <v>33</v>
      </c>
      <c r="B14" s="9" t="s">
        <v>34</v>
      </c>
      <c r="C14" s="9" t="s">
        <v>247</v>
      </c>
      <c r="D14" s="9" t="s">
        <v>245</v>
      </c>
      <c r="E14" s="9" t="s">
        <v>559</v>
      </c>
      <c r="F14" s="9" t="s">
        <v>348</v>
      </c>
      <c r="G14" s="9" t="s">
        <v>349</v>
      </c>
      <c r="H14" s="9">
        <v>1</v>
      </c>
      <c r="I14" s="9" t="s">
        <v>196</v>
      </c>
      <c r="J14" s="9" t="s">
        <v>212</v>
      </c>
      <c r="K14" s="9" t="s">
        <v>382</v>
      </c>
      <c r="L14" s="9" t="s">
        <v>260</v>
      </c>
      <c r="M14" s="9" t="s">
        <v>378</v>
      </c>
      <c r="N14" s="141" t="s">
        <v>357</v>
      </c>
      <c r="O14" s="9">
        <v>37.47</v>
      </c>
      <c r="P14" s="9" t="s">
        <v>379</v>
      </c>
      <c r="Q14" s="142">
        <f t="shared" si="1"/>
        <v>2.3999999999999998E-3</v>
      </c>
      <c r="R14" s="9" t="s">
        <v>161</v>
      </c>
      <c r="S14" s="9">
        <v>0.2</v>
      </c>
      <c r="T14" s="9" t="s">
        <v>234</v>
      </c>
      <c r="W14" s="9" t="s">
        <v>380</v>
      </c>
    </row>
    <row r="15" spans="1:23" s="9" customFormat="1" x14ac:dyDescent="0.25">
      <c r="A15" s="9" t="s">
        <v>33</v>
      </c>
      <c r="B15" s="9" t="s">
        <v>34</v>
      </c>
      <c r="C15" s="9" t="s">
        <v>248</v>
      </c>
      <c r="D15" s="9" t="s">
        <v>245</v>
      </c>
      <c r="E15" s="9" t="s">
        <v>560</v>
      </c>
      <c r="F15" s="9" t="s">
        <v>348</v>
      </c>
      <c r="G15" s="9" t="s">
        <v>349</v>
      </c>
      <c r="H15" s="9">
        <v>1</v>
      </c>
      <c r="I15" s="9" t="s">
        <v>196</v>
      </c>
      <c r="J15" s="9" t="s">
        <v>212</v>
      </c>
      <c r="K15" s="9" t="s">
        <v>382</v>
      </c>
      <c r="L15" s="9" t="s">
        <v>260</v>
      </c>
      <c r="M15" s="9" t="s">
        <v>378</v>
      </c>
      <c r="N15" s="141" t="s">
        <v>357</v>
      </c>
      <c r="O15" s="9">
        <v>37.47</v>
      </c>
      <c r="P15" s="9" t="s">
        <v>379</v>
      </c>
      <c r="Q15" s="142">
        <f t="shared" si="1"/>
        <v>2.3999999999999998E-3</v>
      </c>
      <c r="R15" s="9" t="s">
        <v>161</v>
      </c>
      <c r="S15" s="9">
        <v>0.2</v>
      </c>
      <c r="T15" s="9" t="s">
        <v>234</v>
      </c>
      <c r="W15" s="9" t="s">
        <v>380</v>
      </c>
    </row>
    <row r="16" spans="1:23" s="9" customFormat="1" x14ac:dyDescent="0.25">
      <c r="A16" s="9" t="s">
        <v>33</v>
      </c>
      <c r="B16" s="9" t="s">
        <v>34</v>
      </c>
      <c r="C16" s="9" t="s">
        <v>249</v>
      </c>
      <c r="D16" s="9" t="s">
        <v>245</v>
      </c>
      <c r="E16" s="9" t="s">
        <v>561</v>
      </c>
      <c r="F16" s="9" t="s">
        <v>348</v>
      </c>
      <c r="G16" s="9" t="s">
        <v>349</v>
      </c>
      <c r="H16" s="9">
        <v>1</v>
      </c>
      <c r="I16" s="9" t="s">
        <v>196</v>
      </c>
      <c r="J16" s="9" t="s">
        <v>212</v>
      </c>
      <c r="K16" s="9" t="s">
        <v>382</v>
      </c>
      <c r="L16" s="9" t="s">
        <v>260</v>
      </c>
      <c r="M16" s="9" t="s">
        <v>378</v>
      </c>
      <c r="N16" s="141" t="s">
        <v>357</v>
      </c>
      <c r="O16" s="9">
        <v>37.47</v>
      </c>
      <c r="P16" s="9" t="s">
        <v>379</v>
      </c>
      <c r="Q16" s="142">
        <f t="shared" si="1"/>
        <v>2.3999999999999998E-3</v>
      </c>
      <c r="R16" s="9" t="s">
        <v>161</v>
      </c>
      <c r="S16" s="9">
        <v>0.2</v>
      </c>
      <c r="T16" s="9" t="s">
        <v>234</v>
      </c>
      <c r="W16" s="9" t="s">
        <v>380</v>
      </c>
    </row>
    <row r="17" spans="1:25" s="9" customFormat="1" x14ac:dyDescent="0.25">
      <c r="A17" s="9" t="s">
        <v>33</v>
      </c>
      <c r="B17" s="9" t="s">
        <v>34</v>
      </c>
      <c r="C17" s="9" t="s">
        <v>255</v>
      </c>
      <c r="D17" s="9" t="s">
        <v>278</v>
      </c>
      <c r="E17" s="9" t="s">
        <v>258</v>
      </c>
      <c r="F17" s="9" t="s">
        <v>345</v>
      </c>
      <c r="G17" s="9">
        <v>0</v>
      </c>
      <c r="H17" s="9">
        <v>1</v>
      </c>
      <c r="J17" s="9" t="s">
        <v>547</v>
      </c>
      <c r="K17" s="137"/>
      <c r="N17" s="140" t="s">
        <v>542</v>
      </c>
      <c r="O17" s="9">
        <v>5</v>
      </c>
      <c r="P17" s="9" t="s">
        <v>548</v>
      </c>
      <c r="R17" s="9" t="s">
        <v>161</v>
      </c>
      <c r="S17" s="9">
        <f>4.5*(6/1000)</f>
        <v>2.7E-2</v>
      </c>
      <c r="T17" s="9" t="s">
        <v>265</v>
      </c>
      <c r="U17" s="9" t="s">
        <v>222</v>
      </c>
      <c r="W17" s="9" t="s">
        <v>385</v>
      </c>
      <c r="Y17" s="9" t="s">
        <v>344</v>
      </c>
    </row>
    <row r="18" spans="1:25" s="125" customFormat="1" ht="15.6" customHeight="1" x14ac:dyDescent="0.25">
      <c r="A18" s="125" t="s">
        <v>33</v>
      </c>
      <c r="B18" s="125" t="s">
        <v>34</v>
      </c>
      <c r="D18" s="125" t="s">
        <v>278</v>
      </c>
      <c r="E18" s="125" t="s">
        <v>258</v>
      </c>
      <c r="F18" s="125" t="s">
        <v>345</v>
      </c>
      <c r="G18" s="125">
        <v>0</v>
      </c>
      <c r="H18" s="125">
        <v>1</v>
      </c>
      <c r="I18" s="125" t="s">
        <v>388</v>
      </c>
      <c r="J18" s="125" t="s">
        <v>381</v>
      </c>
      <c r="K18" s="133" t="s">
        <v>387</v>
      </c>
      <c r="M18" s="125" t="s">
        <v>386</v>
      </c>
      <c r="N18" s="125" t="s">
        <v>357</v>
      </c>
      <c r="O18" s="125">
        <v>5</v>
      </c>
      <c r="P18" s="125" t="s">
        <v>383</v>
      </c>
      <c r="Q18" s="125">
        <v>6.0000000000000001E-3</v>
      </c>
      <c r="R18" s="125" t="s">
        <v>161</v>
      </c>
      <c r="S18" s="125">
        <f>4.5*(6/1000)</f>
        <v>2.7E-2</v>
      </c>
      <c r="T18" s="125" t="s">
        <v>265</v>
      </c>
      <c r="U18" s="125" t="s">
        <v>222</v>
      </c>
      <c r="W18" s="125" t="s">
        <v>264</v>
      </c>
      <c r="Y18" s="125" t="s">
        <v>344</v>
      </c>
    </row>
    <row r="19" spans="1:25" s="9" customFormat="1" x14ac:dyDescent="0.25">
      <c r="A19" s="9" t="s">
        <v>33</v>
      </c>
      <c r="B19" s="9" t="s">
        <v>34</v>
      </c>
      <c r="C19" s="9" t="s">
        <v>256</v>
      </c>
      <c r="D19" s="9" t="s">
        <v>278</v>
      </c>
      <c r="E19" s="9" t="s">
        <v>315</v>
      </c>
      <c r="F19" s="9" t="s">
        <v>345</v>
      </c>
      <c r="G19" s="9">
        <v>0</v>
      </c>
      <c r="H19" s="9">
        <v>1</v>
      </c>
      <c r="J19" s="9" t="s">
        <v>547</v>
      </c>
      <c r="K19" s="137"/>
      <c r="N19" s="140" t="s">
        <v>542</v>
      </c>
      <c r="O19" s="9">
        <v>5</v>
      </c>
      <c r="P19" s="9" t="s">
        <v>548</v>
      </c>
      <c r="R19" s="9" t="s">
        <v>161</v>
      </c>
      <c r="S19" s="9">
        <f>4.5*(6/1000)</f>
        <v>2.7E-2</v>
      </c>
      <c r="T19" s="9" t="s">
        <v>265</v>
      </c>
      <c r="U19" s="9" t="s">
        <v>222</v>
      </c>
      <c r="W19" s="9" t="s">
        <v>385</v>
      </c>
      <c r="Y19" s="9" t="s">
        <v>344</v>
      </c>
    </row>
    <row r="20" spans="1:25" s="125" customFormat="1" x14ac:dyDescent="0.25">
      <c r="A20" s="125" t="s">
        <v>33</v>
      </c>
      <c r="B20" s="125" t="s">
        <v>34</v>
      </c>
      <c r="D20" s="125" t="s">
        <v>278</v>
      </c>
      <c r="E20" s="125" t="s">
        <v>315</v>
      </c>
      <c r="F20" s="125" t="s">
        <v>345</v>
      </c>
      <c r="G20" s="125">
        <v>1</v>
      </c>
      <c r="H20" s="125">
        <v>1</v>
      </c>
      <c r="I20" s="125" t="s">
        <v>388</v>
      </c>
      <c r="J20" s="125" t="s">
        <v>381</v>
      </c>
      <c r="K20" s="125" t="s">
        <v>387</v>
      </c>
      <c r="M20" s="125" t="s">
        <v>386</v>
      </c>
      <c r="N20" s="125" t="s">
        <v>357</v>
      </c>
      <c r="O20" s="125">
        <v>5</v>
      </c>
      <c r="P20" s="125" t="s">
        <v>383</v>
      </c>
      <c r="Q20" s="125">
        <v>6.0000000000000001E-3</v>
      </c>
      <c r="R20" s="125" t="s">
        <v>161</v>
      </c>
      <c r="S20" s="125">
        <f>4.5*(6/1000)</f>
        <v>2.7E-2</v>
      </c>
      <c r="T20" s="125" t="s">
        <v>265</v>
      </c>
      <c r="U20" s="125" t="s">
        <v>222</v>
      </c>
      <c r="W20" s="125" t="s">
        <v>384</v>
      </c>
      <c r="Y20" s="125" t="s">
        <v>344</v>
      </c>
    </row>
    <row r="21" spans="1:25" s="125" customFormat="1" x14ac:dyDescent="0.25">
      <c r="A21" s="125" t="s">
        <v>33</v>
      </c>
      <c r="B21" s="125" t="s">
        <v>34</v>
      </c>
      <c r="C21" s="125" t="s">
        <v>257</v>
      </c>
      <c r="D21" s="125" t="s">
        <v>278</v>
      </c>
      <c r="E21" s="125" t="s">
        <v>316</v>
      </c>
      <c r="F21" s="125" t="s">
        <v>345</v>
      </c>
      <c r="G21" s="125">
        <v>2</v>
      </c>
      <c r="H21" s="125">
        <v>1</v>
      </c>
      <c r="I21" s="125" t="s">
        <v>388</v>
      </c>
      <c r="J21" s="125" t="s">
        <v>381</v>
      </c>
      <c r="K21" s="125" t="s">
        <v>387</v>
      </c>
      <c r="M21" s="125" t="s">
        <v>386</v>
      </c>
      <c r="N21" s="125" t="s">
        <v>357</v>
      </c>
      <c r="O21" s="125">
        <v>5</v>
      </c>
      <c r="P21" s="125" t="s">
        <v>383</v>
      </c>
      <c r="Q21" s="125">
        <v>6.0000000000000001E-3</v>
      </c>
      <c r="R21" s="125" t="s">
        <v>161</v>
      </c>
      <c r="S21" s="125">
        <f>4.5*(6/1000)</f>
        <v>2.7E-2</v>
      </c>
      <c r="T21" s="125" t="s">
        <v>265</v>
      </c>
      <c r="U21" s="125" t="s">
        <v>222</v>
      </c>
      <c r="W21" s="125" t="s">
        <v>384</v>
      </c>
      <c r="Y21" s="125" t="s">
        <v>344</v>
      </c>
    </row>
    <row r="22" spans="1:25" x14ac:dyDescent="0.25">
      <c r="A22" t="s">
        <v>33</v>
      </c>
      <c r="B22" t="s">
        <v>34</v>
      </c>
      <c r="C22" t="s">
        <v>563</v>
      </c>
      <c r="D22" t="s">
        <v>279</v>
      </c>
      <c r="E22" s="109" t="s">
        <v>268</v>
      </c>
      <c r="F22" s="92" t="s">
        <v>342</v>
      </c>
      <c r="G22" s="92">
        <v>0</v>
      </c>
      <c r="H22">
        <v>1</v>
      </c>
      <c r="I22" t="s">
        <v>159</v>
      </c>
      <c r="J22" t="s">
        <v>573</v>
      </c>
      <c r="K22" s="111" t="s">
        <v>570</v>
      </c>
      <c r="L22" t="s">
        <v>571</v>
      </c>
      <c r="M22" t="s">
        <v>572</v>
      </c>
      <c r="N22" s="116" t="s">
        <v>168</v>
      </c>
      <c r="W22" s="124" t="s">
        <v>549</v>
      </c>
    </row>
    <row r="23" spans="1:25" s="125" customFormat="1" x14ac:dyDescent="0.25">
      <c r="A23" s="125" t="s">
        <v>33</v>
      </c>
      <c r="B23" s="125" t="s">
        <v>34</v>
      </c>
      <c r="D23" s="125" t="s">
        <v>279</v>
      </c>
      <c r="E23" s="125" t="s">
        <v>269</v>
      </c>
      <c r="F23" s="125" t="s">
        <v>342</v>
      </c>
      <c r="G23" s="125">
        <v>1</v>
      </c>
      <c r="K23" s="135"/>
      <c r="N23" s="125" t="s">
        <v>168</v>
      </c>
      <c r="W23" s="125" t="s">
        <v>549</v>
      </c>
    </row>
    <row r="24" spans="1:25" x14ac:dyDescent="0.25">
      <c r="A24" t="s">
        <v>33</v>
      </c>
      <c r="B24" t="s">
        <v>34</v>
      </c>
      <c r="C24" t="s">
        <v>562</v>
      </c>
      <c r="D24" t="s">
        <v>279</v>
      </c>
      <c r="E24" s="109" t="s">
        <v>270</v>
      </c>
      <c r="F24" s="109" t="s">
        <v>342</v>
      </c>
      <c r="G24" s="109">
        <v>2</v>
      </c>
      <c r="H24">
        <v>1</v>
      </c>
      <c r="I24" t="s">
        <v>159</v>
      </c>
      <c r="J24" t="s">
        <v>573</v>
      </c>
      <c r="K24" t="s">
        <v>570</v>
      </c>
      <c r="L24" t="s">
        <v>571</v>
      </c>
      <c r="M24" t="s">
        <v>572</v>
      </c>
      <c r="N24" s="116" t="s">
        <v>168</v>
      </c>
      <c r="W24" s="114" t="s">
        <v>549</v>
      </c>
    </row>
    <row r="25" spans="1:25" s="109" customFormat="1" x14ac:dyDescent="0.25">
      <c r="A25" s="109" t="s">
        <v>33</v>
      </c>
      <c r="B25" s="109" t="s">
        <v>34</v>
      </c>
      <c r="C25" s="109" t="s">
        <v>564</v>
      </c>
      <c r="D25" s="109" t="s">
        <v>279</v>
      </c>
      <c r="E25" s="109" t="s">
        <v>271</v>
      </c>
      <c r="F25" s="109" t="s">
        <v>342</v>
      </c>
      <c r="G25" s="109">
        <v>3</v>
      </c>
      <c r="H25" s="109">
        <v>1</v>
      </c>
      <c r="I25" t="s">
        <v>159</v>
      </c>
      <c r="J25" t="s">
        <v>573</v>
      </c>
      <c r="K25" s="111" t="s">
        <v>570</v>
      </c>
      <c r="L25" s="109" t="s">
        <v>571</v>
      </c>
      <c r="M25" s="109" t="s">
        <v>572</v>
      </c>
      <c r="N25" s="116" t="s">
        <v>168</v>
      </c>
      <c r="W25" s="124" t="s">
        <v>549</v>
      </c>
    </row>
    <row r="26" spans="1:25" s="125" customFormat="1" x14ac:dyDescent="0.25">
      <c r="A26" s="125" t="s">
        <v>33</v>
      </c>
      <c r="B26" s="125" t="s">
        <v>34</v>
      </c>
      <c r="D26" s="125" t="s">
        <v>279</v>
      </c>
      <c r="E26" s="125" t="s">
        <v>272</v>
      </c>
      <c r="F26" s="125" t="s">
        <v>342</v>
      </c>
      <c r="G26" s="125">
        <v>4</v>
      </c>
      <c r="N26" s="125" t="s">
        <v>168</v>
      </c>
      <c r="W26" s="125" t="s">
        <v>550</v>
      </c>
    </row>
    <row r="27" spans="1:25" s="109" customFormat="1" x14ac:dyDescent="0.25">
      <c r="A27" s="109" t="s">
        <v>33</v>
      </c>
      <c r="B27" s="109" t="s">
        <v>34</v>
      </c>
      <c r="C27" s="109" t="s">
        <v>565</v>
      </c>
      <c r="D27" s="109" t="s">
        <v>279</v>
      </c>
      <c r="E27" s="109" t="s">
        <v>273</v>
      </c>
      <c r="F27" s="109" t="s">
        <v>342</v>
      </c>
      <c r="G27" s="109">
        <v>5</v>
      </c>
      <c r="H27" s="109">
        <v>1</v>
      </c>
      <c r="I27" t="s">
        <v>159</v>
      </c>
      <c r="J27" t="s">
        <v>573</v>
      </c>
      <c r="K27" s="109" t="s">
        <v>570</v>
      </c>
      <c r="L27" s="109" t="s">
        <v>571</v>
      </c>
      <c r="M27" s="109" t="s">
        <v>572</v>
      </c>
      <c r="N27" s="116" t="s">
        <v>168</v>
      </c>
      <c r="W27" s="124" t="s">
        <v>549</v>
      </c>
    </row>
    <row r="28" spans="1:25" s="9" customFormat="1" x14ac:dyDescent="0.25">
      <c r="A28" s="9" t="s">
        <v>33</v>
      </c>
      <c r="B28" s="9" t="s">
        <v>34</v>
      </c>
      <c r="C28" s="9" t="s">
        <v>566</v>
      </c>
      <c r="D28" s="9" t="s">
        <v>279</v>
      </c>
      <c r="E28" s="9" t="s">
        <v>274</v>
      </c>
      <c r="F28" s="136" t="s">
        <v>342</v>
      </c>
      <c r="G28" s="136">
        <v>6</v>
      </c>
      <c r="H28" s="9">
        <v>1</v>
      </c>
      <c r="I28" s="9" t="s">
        <v>196</v>
      </c>
      <c r="K28" s="111" t="s">
        <v>574</v>
      </c>
      <c r="M28" t="s">
        <v>575</v>
      </c>
      <c r="N28" s="139" t="s">
        <v>357</v>
      </c>
      <c r="O28" s="9">
        <v>28.52</v>
      </c>
      <c r="P28" s="138"/>
      <c r="Q28" s="138"/>
      <c r="W28" s="9" t="s">
        <v>281</v>
      </c>
    </row>
    <row r="29" spans="1:25" s="9" customFormat="1" x14ac:dyDescent="0.25">
      <c r="A29" s="9" t="s">
        <v>33</v>
      </c>
      <c r="B29" s="9" t="s">
        <v>34</v>
      </c>
      <c r="C29" s="9" t="s">
        <v>567</v>
      </c>
      <c r="D29" s="9" t="s">
        <v>279</v>
      </c>
      <c r="E29" s="9" t="s">
        <v>275</v>
      </c>
      <c r="F29" s="136" t="s">
        <v>342</v>
      </c>
      <c r="G29" s="136">
        <v>7</v>
      </c>
      <c r="H29" s="9">
        <v>1</v>
      </c>
      <c r="I29" s="9" t="s">
        <v>196</v>
      </c>
      <c r="K29" s="111" t="s">
        <v>574</v>
      </c>
      <c r="M29" t="s">
        <v>575</v>
      </c>
      <c r="N29" s="139" t="s">
        <v>357</v>
      </c>
      <c r="O29" s="9">
        <v>28.52</v>
      </c>
      <c r="P29" s="138"/>
      <c r="Q29" s="138"/>
      <c r="W29" s="9" t="s">
        <v>281</v>
      </c>
    </row>
    <row r="30" spans="1:25" s="9" customFormat="1" x14ac:dyDescent="0.25">
      <c r="A30" s="9" t="s">
        <v>33</v>
      </c>
      <c r="B30" s="9" t="s">
        <v>34</v>
      </c>
      <c r="C30" s="9" t="s">
        <v>568</v>
      </c>
      <c r="D30" s="9" t="s">
        <v>279</v>
      </c>
      <c r="E30" s="9" t="s">
        <v>276</v>
      </c>
      <c r="F30" s="136" t="s">
        <v>342</v>
      </c>
      <c r="G30" s="136">
        <v>8</v>
      </c>
      <c r="H30" s="9">
        <v>1</v>
      </c>
      <c r="I30" s="9" t="s">
        <v>196</v>
      </c>
      <c r="K30" s="111" t="s">
        <v>574</v>
      </c>
      <c r="M30" t="s">
        <v>575</v>
      </c>
      <c r="N30" s="139" t="s">
        <v>357</v>
      </c>
      <c r="O30" s="9">
        <v>28.52</v>
      </c>
      <c r="P30" s="138"/>
      <c r="Q30" s="138"/>
      <c r="W30" s="9" t="s">
        <v>281</v>
      </c>
    </row>
    <row r="31" spans="1:25" s="9" customFormat="1" x14ac:dyDescent="0.25">
      <c r="A31" s="9" t="s">
        <v>33</v>
      </c>
      <c r="B31" s="9" t="s">
        <v>34</v>
      </c>
      <c r="C31" s="9" t="s">
        <v>569</v>
      </c>
      <c r="D31" s="9" t="s">
        <v>279</v>
      </c>
      <c r="E31" s="9" t="s">
        <v>277</v>
      </c>
      <c r="F31" s="136" t="s">
        <v>342</v>
      </c>
      <c r="G31" s="136">
        <v>9</v>
      </c>
      <c r="H31" s="9">
        <v>1</v>
      </c>
      <c r="I31" s="9" t="s">
        <v>196</v>
      </c>
      <c r="K31" s="111" t="s">
        <v>574</v>
      </c>
      <c r="M31" t="s">
        <v>575</v>
      </c>
      <c r="N31" s="139" t="s">
        <v>357</v>
      </c>
      <c r="O31" s="9">
        <v>28.52</v>
      </c>
      <c r="P31" s="138"/>
      <c r="Q31" s="138"/>
      <c r="W31" s="9" t="s">
        <v>281</v>
      </c>
    </row>
    <row r="32" spans="1:25" x14ac:dyDescent="0.25">
      <c r="A32" s="9"/>
      <c r="B32" s="9"/>
    </row>
    <row r="33" spans="1:23" x14ac:dyDescent="0.25">
      <c r="A33" s="9" t="s">
        <v>50</v>
      </c>
      <c r="B33" s="9" t="s">
        <v>51</v>
      </c>
      <c r="C33" s="9" t="s">
        <v>589</v>
      </c>
      <c r="D33" s="9" t="s">
        <v>231</v>
      </c>
      <c r="E33" s="9" t="s">
        <v>594</v>
      </c>
    </row>
    <row r="34" spans="1:23" x14ac:dyDescent="0.25">
      <c r="A34" s="9" t="s">
        <v>50</v>
      </c>
      <c r="B34" s="9" t="s">
        <v>51</v>
      </c>
      <c r="C34" s="9" t="s">
        <v>590</v>
      </c>
      <c r="D34" s="9" t="s">
        <v>245</v>
      </c>
      <c r="E34" s="9" t="s">
        <v>595</v>
      </c>
      <c r="N34" s="144" t="s">
        <v>168</v>
      </c>
    </row>
    <row r="35" spans="1:23" x14ac:dyDescent="0.25">
      <c r="A35" s="9" t="s">
        <v>50</v>
      </c>
      <c r="B35" s="9" t="s">
        <v>51</v>
      </c>
      <c r="C35" s="9" t="s">
        <v>591</v>
      </c>
      <c r="D35" s="9" t="s">
        <v>593</v>
      </c>
      <c r="E35" s="9" t="s">
        <v>596</v>
      </c>
      <c r="I35" t="s">
        <v>196</v>
      </c>
      <c r="J35" t="s">
        <v>212</v>
      </c>
      <c r="K35" s="111" t="s">
        <v>598</v>
      </c>
      <c r="N35" s="144" t="s">
        <v>168</v>
      </c>
    </row>
    <row r="36" spans="1:23" x14ac:dyDescent="0.25">
      <c r="A36" s="9" t="s">
        <v>50</v>
      </c>
      <c r="B36" s="9" t="s">
        <v>51</v>
      </c>
      <c r="C36" s="9" t="s">
        <v>592</v>
      </c>
      <c r="D36" s="9" t="s">
        <v>593</v>
      </c>
      <c r="E36" s="9" t="s">
        <v>597</v>
      </c>
      <c r="I36" t="s">
        <v>196</v>
      </c>
      <c r="J36" t="s">
        <v>212</v>
      </c>
      <c r="K36" s="111" t="s">
        <v>598</v>
      </c>
      <c r="N36" s="144" t="s">
        <v>168</v>
      </c>
    </row>
    <row r="37" spans="1:23" x14ac:dyDescent="0.25">
      <c r="A37" s="9" t="s">
        <v>50</v>
      </c>
      <c r="B37" s="9" t="s">
        <v>51</v>
      </c>
      <c r="C37" t="s">
        <v>587</v>
      </c>
      <c r="D37" s="9" t="s">
        <v>279</v>
      </c>
      <c r="E37" s="9" t="s">
        <v>581</v>
      </c>
    </row>
    <row r="38" spans="1:23" x14ac:dyDescent="0.25">
      <c r="A38" s="9" t="s">
        <v>50</v>
      </c>
      <c r="B38" s="9" t="s">
        <v>51</v>
      </c>
      <c r="C38" t="s">
        <v>588</v>
      </c>
      <c r="D38" s="9" t="s">
        <v>279</v>
      </c>
      <c r="E38" s="9" t="s">
        <v>582</v>
      </c>
    </row>
    <row r="39" spans="1:23" x14ac:dyDescent="0.25">
      <c r="A39" s="9" t="s">
        <v>50</v>
      </c>
      <c r="B39" s="9" t="s">
        <v>51</v>
      </c>
      <c r="C39" s="9" t="s">
        <v>566</v>
      </c>
      <c r="D39" s="9" t="s">
        <v>279</v>
      </c>
      <c r="E39" s="9" t="s">
        <v>583</v>
      </c>
    </row>
    <row r="40" spans="1:23" x14ac:dyDescent="0.25">
      <c r="A40" s="9" t="s">
        <v>50</v>
      </c>
      <c r="B40" s="9" t="s">
        <v>51</v>
      </c>
      <c r="C40" s="9" t="s">
        <v>567</v>
      </c>
      <c r="D40" s="9" t="s">
        <v>279</v>
      </c>
      <c r="E40" s="9" t="s">
        <v>584</v>
      </c>
    </row>
    <row r="41" spans="1:23" x14ac:dyDescent="0.25">
      <c r="A41" s="9" t="s">
        <v>50</v>
      </c>
      <c r="B41" s="9" t="s">
        <v>51</v>
      </c>
      <c r="C41" s="9" t="s">
        <v>568</v>
      </c>
      <c r="D41" s="9" t="s">
        <v>279</v>
      </c>
      <c r="E41" s="9" t="s">
        <v>585</v>
      </c>
    </row>
    <row r="42" spans="1:23" x14ac:dyDescent="0.25">
      <c r="A42" s="9" t="s">
        <v>50</v>
      </c>
      <c r="B42" s="9" t="s">
        <v>51</v>
      </c>
      <c r="C42" s="9" t="s">
        <v>569</v>
      </c>
      <c r="D42" s="9" t="s">
        <v>279</v>
      </c>
      <c r="E42" s="9" t="s">
        <v>586</v>
      </c>
    </row>
    <row r="43" spans="1:23" s="125" customFormat="1" x14ac:dyDescent="0.25">
      <c r="A43" s="125" t="s">
        <v>50</v>
      </c>
      <c r="B43" s="125" t="s">
        <v>51</v>
      </c>
      <c r="C43" s="125" t="s">
        <v>283</v>
      </c>
      <c r="D43" s="125" t="s">
        <v>359</v>
      </c>
      <c r="E43" s="125" t="s">
        <v>287</v>
      </c>
      <c r="F43" s="125" t="s">
        <v>346</v>
      </c>
      <c r="G43" s="125">
        <v>3</v>
      </c>
      <c r="H43" s="125">
        <v>1</v>
      </c>
      <c r="I43" s="125" t="s">
        <v>298</v>
      </c>
      <c r="J43" s="125" t="s">
        <v>296</v>
      </c>
      <c r="K43" s="133" t="s">
        <v>299</v>
      </c>
      <c r="M43" s="125" t="s">
        <v>295</v>
      </c>
      <c r="N43" s="125" t="s">
        <v>357</v>
      </c>
      <c r="O43" s="125">
        <v>137</v>
      </c>
      <c r="P43" s="128" t="s">
        <v>364</v>
      </c>
      <c r="Q43" s="125">
        <v>0.02</v>
      </c>
      <c r="R43" s="125" t="s">
        <v>161</v>
      </c>
      <c r="S43" s="125">
        <f>30*Q43</f>
        <v>0.6</v>
      </c>
      <c r="T43" s="125" t="s">
        <v>280</v>
      </c>
      <c r="U43" s="125" t="s">
        <v>356</v>
      </c>
    </row>
    <row r="44" spans="1:23" s="125" customFormat="1" x14ac:dyDescent="0.25">
      <c r="A44" s="125" t="s">
        <v>50</v>
      </c>
      <c r="B44" s="125" t="s">
        <v>51</v>
      </c>
      <c r="C44" s="125" t="s">
        <v>284</v>
      </c>
      <c r="D44" s="125" t="s">
        <v>360</v>
      </c>
      <c r="E44" s="125" t="s">
        <v>288</v>
      </c>
      <c r="F44" s="125" t="s">
        <v>346</v>
      </c>
      <c r="G44" s="125">
        <v>4</v>
      </c>
      <c r="H44" s="125">
        <v>1</v>
      </c>
      <c r="I44" s="125" t="s">
        <v>298</v>
      </c>
      <c r="J44" s="125" t="s">
        <v>296</v>
      </c>
      <c r="K44" s="133" t="s">
        <v>299</v>
      </c>
      <c r="M44" s="125" t="s">
        <v>295</v>
      </c>
      <c r="N44" s="125" t="s">
        <v>357</v>
      </c>
      <c r="O44" s="125">
        <v>137</v>
      </c>
      <c r="P44" s="128" t="s">
        <v>364</v>
      </c>
      <c r="Q44" s="125">
        <v>0.02</v>
      </c>
      <c r="R44" s="125" t="s">
        <v>161</v>
      </c>
      <c r="S44" s="125">
        <f>30*Q44</f>
        <v>0.6</v>
      </c>
      <c r="T44" s="125" t="s">
        <v>280</v>
      </c>
      <c r="U44" s="125" t="s">
        <v>356</v>
      </c>
    </row>
    <row r="45" spans="1:23" s="125" customFormat="1" x14ac:dyDescent="0.25">
      <c r="A45" s="125" t="s">
        <v>50</v>
      </c>
      <c r="B45" s="125" t="s">
        <v>51</v>
      </c>
      <c r="C45" s="125" t="s">
        <v>300</v>
      </c>
      <c r="D45" s="125" t="s">
        <v>245</v>
      </c>
      <c r="E45" s="125" t="s">
        <v>302</v>
      </c>
      <c r="F45" s="125" t="s">
        <v>348</v>
      </c>
      <c r="G45" s="125" t="s">
        <v>349</v>
      </c>
      <c r="H45" s="125">
        <v>1</v>
      </c>
      <c r="I45" s="125" t="s">
        <v>159</v>
      </c>
      <c r="J45" s="125" t="s">
        <v>212</v>
      </c>
      <c r="K45" s="125" t="s">
        <v>251</v>
      </c>
      <c r="L45" s="125" t="s">
        <v>260</v>
      </c>
      <c r="M45" s="125" t="s">
        <v>378</v>
      </c>
      <c r="N45" s="125" t="s">
        <v>357</v>
      </c>
      <c r="O45" s="125">
        <v>37.5</v>
      </c>
      <c r="P45" s="125" t="s">
        <v>250</v>
      </c>
      <c r="Q45" s="134">
        <f t="shared" ref="Q45" si="2">2.4/1000</f>
        <v>2.3999999999999998E-3</v>
      </c>
      <c r="R45" s="125" t="s">
        <v>161</v>
      </c>
      <c r="S45" s="125">
        <v>0.2</v>
      </c>
      <c r="T45" s="125" t="s">
        <v>234</v>
      </c>
      <c r="W45" s="125" t="s">
        <v>254</v>
      </c>
    </row>
    <row r="46" spans="1:23" s="125" customFormat="1" x14ac:dyDescent="0.25">
      <c r="A46" s="125" t="s">
        <v>50</v>
      </c>
      <c r="B46" s="125" t="s">
        <v>51</v>
      </c>
      <c r="C46" s="125" t="s">
        <v>305</v>
      </c>
      <c r="D46" s="125" t="s">
        <v>231</v>
      </c>
      <c r="E46" s="125" t="s">
        <v>301</v>
      </c>
      <c r="F46" s="125" t="s">
        <v>348</v>
      </c>
      <c r="G46" s="125" t="s">
        <v>349</v>
      </c>
      <c r="H46" s="125">
        <v>1</v>
      </c>
      <c r="I46" s="125" t="s">
        <v>297</v>
      </c>
      <c r="J46" s="125" t="s">
        <v>212</v>
      </c>
      <c r="K46" s="125" t="s">
        <v>382</v>
      </c>
      <c r="L46" s="125" t="s">
        <v>260</v>
      </c>
      <c r="M46" s="125" t="s">
        <v>253</v>
      </c>
      <c r="N46" s="125" t="s">
        <v>179</v>
      </c>
      <c r="O46" s="125">
        <v>59.7</v>
      </c>
      <c r="P46" s="125">
        <v>3.3</v>
      </c>
      <c r="Q46" s="143">
        <v>5.0000000000000001E-3</v>
      </c>
      <c r="R46" s="125" t="s">
        <v>161</v>
      </c>
      <c r="S46" s="125">
        <f t="shared" ref="S46" si="3">5.5*(5.5/1000)</f>
        <v>3.0249999999999999E-2</v>
      </c>
      <c r="T46" s="125" t="s">
        <v>234</v>
      </c>
      <c r="W46" s="125" t="s">
        <v>235</v>
      </c>
    </row>
    <row r="47" spans="1:23" s="125" customFormat="1" x14ac:dyDescent="0.25">
      <c r="A47" s="125" t="s">
        <v>64</v>
      </c>
      <c r="B47" s="125" t="s">
        <v>65</v>
      </c>
      <c r="C47" s="125" t="s">
        <v>285</v>
      </c>
      <c r="D47" s="125" t="s">
        <v>361</v>
      </c>
      <c r="E47" s="125" t="s">
        <v>289</v>
      </c>
      <c r="F47" s="125" t="s">
        <v>346</v>
      </c>
      <c r="G47" s="125">
        <v>5</v>
      </c>
      <c r="H47" s="125">
        <v>1</v>
      </c>
      <c r="I47" s="125" t="s">
        <v>298</v>
      </c>
      <c r="J47" s="125" t="s">
        <v>296</v>
      </c>
      <c r="K47" s="133" t="s">
        <v>299</v>
      </c>
      <c r="M47" s="125" t="s">
        <v>295</v>
      </c>
      <c r="N47" s="125" t="s">
        <v>357</v>
      </c>
      <c r="O47" s="125">
        <v>137</v>
      </c>
      <c r="P47" s="128" t="s">
        <v>364</v>
      </c>
      <c r="Q47" s="125">
        <v>0.02</v>
      </c>
      <c r="R47" s="125" t="s">
        <v>161</v>
      </c>
      <c r="S47" s="125">
        <f>30*Q47</f>
        <v>0.6</v>
      </c>
      <c r="T47" s="125" t="s">
        <v>280</v>
      </c>
      <c r="U47" s="125" t="s">
        <v>356</v>
      </c>
    </row>
    <row r="48" spans="1:23" s="125" customFormat="1" x14ac:dyDescent="0.25">
      <c r="A48" s="125" t="s">
        <v>64</v>
      </c>
      <c r="B48" s="125" t="s">
        <v>65</v>
      </c>
      <c r="C48" s="125" t="s">
        <v>286</v>
      </c>
      <c r="D48" s="125" t="s">
        <v>362</v>
      </c>
      <c r="E48" s="125" t="s">
        <v>290</v>
      </c>
      <c r="F48" s="125" t="s">
        <v>346</v>
      </c>
      <c r="G48" s="125">
        <v>6</v>
      </c>
      <c r="H48" s="125">
        <v>1</v>
      </c>
      <c r="I48" s="125" t="s">
        <v>298</v>
      </c>
      <c r="J48" s="125" t="s">
        <v>296</v>
      </c>
      <c r="K48" s="133" t="s">
        <v>299</v>
      </c>
      <c r="M48" s="125" t="s">
        <v>295</v>
      </c>
      <c r="N48" s="125" t="s">
        <v>357</v>
      </c>
      <c r="O48" s="125">
        <v>137</v>
      </c>
      <c r="P48" s="128" t="s">
        <v>364</v>
      </c>
      <c r="Q48" s="125">
        <v>0.02</v>
      </c>
      <c r="R48" s="125" t="s">
        <v>161</v>
      </c>
      <c r="S48" s="125">
        <f>30*Q48</f>
        <v>0.6</v>
      </c>
      <c r="T48" s="125" t="s">
        <v>280</v>
      </c>
      <c r="U48" s="125" t="s">
        <v>356</v>
      </c>
    </row>
    <row r="49" spans="1:23" s="125" customFormat="1" x14ac:dyDescent="0.25">
      <c r="A49" s="125" t="s">
        <v>64</v>
      </c>
      <c r="B49" s="125" t="s">
        <v>65</v>
      </c>
      <c r="C49" s="125" t="s">
        <v>303</v>
      </c>
      <c r="D49" s="125" t="s">
        <v>245</v>
      </c>
      <c r="E49" s="125" t="s">
        <v>306</v>
      </c>
      <c r="F49" s="125" t="s">
        <v>348</v>
      </c>
      <c r="G49" s="125" t="s">
        <v>349</v>
      </c>
      <c r="H49" s="125">
        <v>1</v>
      </c>
      <c r="I49" s="125" t="s">
        <v>297</v>
      </c>
      <c r="J49" s="125" t="s">
        <v>212</v>
      </c>
      <c r="K49" s="125" t="s">
        <v>382</v>
      </c>
      <c r="L49" s="125" t="s">
        <v>260</v>
      </c>
      <c r="M49" s="125" t="s">
        <v>378</v>
      </c>
      <c r="N49" s="125" t="s">
        <v>357</v>
      </c>
      <c r="O49" s="125">
        <v>37.5</v>
      </c>
      <c r="P49" s="125" t="s">
        <v>250</v>
      </c>
      <c r="Q49" s="134">
        <f t="shared" ref="Q49" si="4">2.4/1000</f>
        <v>2.3999999999999998E-3</v>
      </c>
      <c r="R49" s="125" t="s">
        <v>161</v>
      </c>
      <c r="S49" s="125">
        <v>0.2</v>
      </c>
      <c r="T49" s="125" t="s">
        <v>234</v>
      </c>
      <c r="W49" s="125" t="s">
        <v>254</v>
      </c>
    </row>
    <row r="50" spans="1:23" s="125" customFormat="1" x14ac:dyDescent="0.25">
      <c r="A50" s="125" t="s">
        <v>64</v>
      </c>
      <c r="B50" s="125" t="s">
        <v>65</v>
      </c>
      <c r="C50" s="125" t="s">
        <v>304</v>
      </c>
      <c r="D50" s="125" t="s">
        <v>231</v>
      </c>
      <c r="E50" s="125" t="s">
        <v>307</v>
      </c>
      <c r="F50" s="125" t="s">
        <v>348</v>
      </c>
      <c r="G50" s="125" t="s">
        <v>349</v>
      </c>
      <c r="H50" s="125">
        <v>1</v>
      </c>
      <c r="I50" s="125" t="s">
        <v>159</v>
      </c>
      <c r="J50" s="125" t="s">
        <v>212</v>
      </c>
      <c r="K50" s="125" t="s">
        <v>233</v>
      </c>
      <c r="L50" s="125" t="s">
        <v>260</v>
      </c>
      <c r="M50" s="125" t="s">
        <v>253</v>
      </c>
      <c r="N50" s="125" t="s">
        <v>179</v>
      </c>
      <c r="O50" s="125">
        <v>59.7</v>
      </c>
      <c r="P50" s="125">
        <v>3.3</v>
      </c>
      <c r="Q50" s="143">
        <v>5.0000000000000001E-3</v>
      </c>
      <c r="R50" s="125" t="s">
        <v>161</v>
      </c>
      <c r="S50" s="125">
        <f t="shared" ref="S50" si="5">5.5*(5.5/1000)</f>
        <v>3.0249999999999999E-2</v>
      </c>
      <c r="T50" s="125" t="s">
        <v>234</v>
      </c>
      <c r="W50" s="125" t="s">
        <v>235</v>
      </c>
    </row>
    <row r="51" spans="1:23" x14ac:dyDescent="0.25">
      <c r="A51" s="9" t="s">
        <v>291</v>
      </c>
      <c r="B51" s="9" t="s">
        <v>292</v>
      </c>
      <c r="C51" t="s">
        <v>293</v>
      </c>
      <c r="D51" t="s">
        <v>363</v>
      </c>
      <c r="E51" t="s">
        <v>294</v>
      </c>
      <c r="F51" t="s">
        <v>346</v>
      </c>
      <c r="G51">
        <v>7</v>
      </c>
      <c r="H51">
        <v>1</v>
      </c>
      <c r="I51" t="s">
        <v>298</v>
      </c>
      <c r="J51" t="s">
        <v>296</v>
      </c>
      <c r="K51" s="111" t="s">
        <v>299</v>
      </c>
      <c r="M51" t="s">
        <v>295</v>
      </c>
      <c r="N51" s="118" t="s">
        <v>357</v>
      </c>
      <c r="O51">
        <v>137</v>
      </c>
      <c r="P51" s="95" t="s">
        <v>364</v>
      </c>
      <c r="Q51">
        <v>0.02</v>
      </c>
      <c r="R51" t="s">
        <v>161</v>
      </c>
      <c r="S51">
        <f>30*Q51</f>
        <v>0.6</v>
      </c>
      <c r="T51" t="s">
        <v>280</v>
      </c>
      <c r="U51" t="s">
        <v>356</v>
      </c>
      <c r="W51" s="114"/>
    </row>
    <row r="52" spans="1:23" x14ac:dyDescent="0.25">
      <c r="A52" s="9" t="s">
        <v>291</v>
      </c>
      <c r="B52" s="9" t="s">
        <v>292</v>
      </c>
      <c r="C52" t="s">
        <v>308</v>
      </c>
      <c r="D52" t="s">
        <v>309</v>
      </c>
      <c r="E52" t="s">
        <v>310</v>
      </c>
      <c r="F52" t="s">
        <v>343</v>
      </c>
      <c r="G52">
        <v>8</v>
      </c>
      <c r="H52">
        <v>1</v>
      </c>
      <c r="I52" t="s">
        <v>282</v>
      </c>
      <c r="J52" t="s">
        <v>282</v>
      </c>
      <c r="N52" s="116" t="s">
        <v>168</v>
      </c>
      <c r="W52" s="114" t="s">
        <v>281</v>
      </c>
    </row>
    <row r="53" spans="1:23" x14ac:dyDescent="0.25">
      <c r="A53" s="9" t="s">
        <v>291</v>
      </c>
      <c r="B53" s="9" t="s">
        <v>292</v>
      </c>
      <c r="C53" t="s">
        <v>313</v>
      </c>
      <c r="D53" t="s">
        <v>245</v>
      </c>
      <c r="E53" t="s">
        <v>311</v>
      </c>
      <c r="F53" t="s">
        <v>348</v>
      </c>
      <c r="G53" t="s">
        <v>349</v>
      </c>
      <c r="H53">
        <v>1</v>
      </c>
      <c r="I53" t="s">
        <v>159</v>
      </c>
      <c r="J53" t="s">
        <v>212</v>
      </c>
      <c r="K53" t="s">
        <v>251</v>
      </c>
      <c r="L53" t="s">
        <v>260</v>
      </c>
      <c r="M53" t="s">
        <v>252</v>
      </c>
      <c r="N53" t="s">
        <v>179</v>
      </c>
      <c r="O53">
        <v>32.299999999999997</v>
      </c>
      <c r="P53" t="s">
        <v>250</v>
      </c>
      <c r="Q53" s="104">
        <f t="shared" ref="Q53" si="6">2.4/1000</f>
        <v>2.3999999999999998E-3</v>
      </c>
      <c r="R53" t="s">
        <v>161</v>
      </c>
      <c r="S53">
        <v>0.2</v>
      </c>
      <c r="T53" t="s">
        <v>234</v>
      </c>
      <c r="W53" t="s">
        <v>254</v>
      </c>
    </row>
    <row r="54" spans="1:23" x14ac:dyDescent="0.25">
      <c r="A54" s="9" t="s">
        <v>291</v>
      </c>
      <c r="B54" s="9" t="s">
        <v>292</v>
      </c>
      <c r="C54" t="s">
        <v>314</v>
      </c>
      <c r="D54" t="s">
        <v>231</v>
      </c>
      <c r="E54" t="s">
        <v>312</v>
      </c>
      <c r="F54" t="s">
        <v>348</v>
      </c>
      <c r="G54" t="s">
        <v>349</v>
      </c>
      <c r="H54">
        <v>1</v>
      </c>
      <c r="I54" t="s">
        <v>159</v>
      </c>
      <c r="J54" t="s">
        <v>212</v>
      </c>
      <c r="K54" t="s">
        <v>233</v>
      </c>
      <c r="L54" t="s">
        <v>260</v>
      </c>
      <c r="M54" t="s">
        <v>253</v>
      </c>
      <c r="N54" t="s">
        <v>179</v>
      </c>
      <c r="O54">
        <v>59.7</v>
      </c>
      <c r="P54">
        <v>3.3</v>
      </c>
      <c r="Q54">
        <v>5.0000000000000001E-3</v>
      </c>
      <c r="R54" t="s">
        <v>161</v>
      </c>
      <c r="S54">
        <f t="shared" ref="S54" si="7">5.5*(5.5/1000)</f>
        <v>3.0249999999999999E-2</v>
      </c>
      <c r="T54" t="s">
        <v>234</v>
      </c>
      <c r="W54" t="s">
        <v>235</v>
      </c>
    </row>
    <row r="55" spans="1:23" x14ac:dyDescent="0.25">
      <c r="A55" s="9"/>
      <c r="B55" s="9"/>
    </row>
    <row r="56" spans="1:23" x14ac:dyDescent="0.25">
      <c r="A56" s="9" t="s">
        <v>72</v>
      </c>
      <c r="B56" s="9" t="s">
        <v>73</v>
      </c>
      <c r="C56" t="s">
        <v>317</v>
      </c>
      <c r="D56" t="s">
        <v>278</v>
      </c>
      <c r="E56" t="s">
        <v>321</v>
      </c>
      <c r="F56" t="s">
        <v>345</v>
      </c>
      <c r="G56">
        <v>3</v>
      </c>
      <c r="H56">
        <v>1</v>
      </c>
      <c r="I56" t="s">
        <v>159</v>
      </c>
      <c r="J56" t="s">
        <v>261</v>
      </c>
      <c r="K56" t="s">
        <v>262</v>
      </c>
      <c r="L56" t="s">
        <v>259</v>
      </c>
      <c r="M56">
        <v>101020615</v>
      </c>
      <c r="N56" s="116" t="s">
        <v>168</v>
      </c>
      <c r="O56">
        <v>4.5</v>
      </c>
      <c r="P56" t="s">
        <v>263</v>
      </c>
      <c r="Q56">
        <v>6.0000000000000001E-3</v>
      </c>
      <c r="R56" t="s">
        <v>161</v>
      </c>
      <c r="S56">
        <f>4.5*(6/1000)</f>
        <v>2.7E-2</v>
      </c>
      <c r="T56" t="s">
        <v>265</v>
      </c>
      <c r="U56" t="s">
        <v>222</v>
      </c>
      <c r="W56" s="112" t="s">
        <v>385</v>
      </c>
    </row>
    <row r="57" spans="1:23" x14ac:dyDescent="0.25">
      <c r="A57" s="9" t="s">
        <v>72</v>
      </c>
      <c r="B57" s="9" t="s">
        <v>73</v>
      </c>
      <c r="C57" t="s">
        <v>319</v>
      </c>
      <c r="D57" t="s">
        <v>278</v>
      </c>
      <c r="E57" t="s">
        <v>322</v>
      </c>
      <c r="F57" t="s">
        <v>345</v>
      </c>
      <c r="G57">
        <v>4</v>
      </c>
      <c r="H57">
        <v>1</v>
      </c>
      <c r="I57" t="s">
        <v>159</v>
      </c>
      <c r="J57" t="s">
        <v>261</v>
      </c>
      <c r="K57" t="s">
        <v>262</v>
      </c>
      <c r="L57" t="s">
        <v>259</v>
      </c>
      <c r="M57">
        <v>101020615</v>
      </c>
      <c r="N57" s="116" t="s">
        <v>168</v>
      </c>
      <c r="O57">
        <v>4.5</v>
      </c>
      <c r="P57" t="s">
        <v>263</v>
      </c>
      <c r="Q57">
        <v>6.0000000000000001E-3</v>
      </c>
      <c r="R57" t="s">
        <v>161</v>
      </c>
      <c r="S57">
        <f>4.5*(6/1000)</f>
        <v>2.7E-2</v>
      </c>
      <c r="T57" t="s">
        <v>265</v>
      </c>
      <c r="U57" t="s">
        <v>222</v>
      </c>
      <c r="W57" s="112" t="s">
        <v>385</v>
      </c>
    </row>
    <row r="58" spans="1:23" x14ac:dyDescent="0.25">
      <c r="A58" s="9" t="s">
        <v>72</v>
      </c>
      <c r="B58" s="9" t="s">
        <v>73</v>
      </c>
      <c r="C58" t="s">
        <v>317</v>
      </c>
      <c r="D58" t="s">
        <v>278</v>
      </c>
      <c r="E58" t="s">
        <v>318</v>
      </c>
      <c r="F58" t="s">
        <v>345</v>
      </c>
      <c r="G58">
        <v>5</v>
      </c>
      <c r="H58">
        <v>1</v>
      </c>
      <c r="I58" t="s">
        <v>388</v>
      </c>
      <c r="J58" t="s">
        <v>381</v>
      </c>
      <c r="K58" t="s">
        <v>387</v>
      </c>
      <c r="M58" t="s">
        <v>386</v>
      </c>
      <c r="N58" s="115" t="s">
        <v>357</v>
      </c>
      <c r="O58">
        <v>5</v>
      </c>
      <c r="P58" t="s">
        <v>383</v>
      </c>
      <c r="Q58">
        <v>6.0000000000000001E-3</v>
      </c>
      <c r="R58" t="s">
        <v>161</v>
      </c>
      <c r="S58">
        <f>4.5*(6/1000)</f>
        <v>2.7E-2</v>
      </c>
      <c r="T58" t="s">
        <v>265</v>
      </c>
      <c r="U58" t="s">
        <v>222</v>
      </c>
      <c r="W58" s="112" t="s">
        <v>384</v>
      </c>
    </row>
    <row r="59" spans="1:23" x14ac:dyDescent="0.25">
      <c r="A59" s="9" t="s">
        <v>72</v>
      </c>
      <c r="B59" s="9" t="s">
        <v>73</v>
      </c>
      <c r="C59" t="s">
        <v>319</v>
      </c>
      <c r="D59" t="s">
        <v>278</v>
      </c>
      <c r="E59" t="s">
        <v>320</v>
      </c>
      <c r="F59" t="s">
        <v>345</v>
      </c>
      <c r="G59">
        <v>6</v>
      </c>
      <c r="H59">
        <v>1</v>
      </c>
      <c r="I59" t="s">
        <v>388</v>
      </c>
      <c r="J59" t="s">
        <v>381</v>
      </c>
      <c r="K59" t="s">
        <v>387</v>
      </c>
      <c r="M59" t="s">
        <v>386</v>
      </c>
      <c r="N59" s="115" t="s">
        <v>357</v>
      </c>
      <c r="O59">
        <v>5</v>
      </c>
      <c r="P59" t="s">
        <v>383</v>
      </c>
      <c r="Q59">
        <v>6.0000000000000001E-3</v>
      </c>
      <c r="R59" t="s">
        <v>161</v>
      </c>
      <c r="S59">
        <f>4.5*(6/1000)</f>
        <v>2.7E-2</v>
      </c>
      <c r="T59" t="s">
        <v>265</v>
      </c>
      <c r="U59" t="s">
        <v>222</v>
      </c>
      <c r="W59" s="112" t="s">
        <v>384</v>
      </c>
    </row>
    <row r="60" spans="1:23" x14ac:dyDescent="0.25">
      <c r="A60" s="9" t="s">
        <v>72</v>
      </c>
      <c r="B60" s="9" t="s">
        <v>73</v>
      </c>
      <c r="C60" t="s">
        <v>331</v>
      </c>
      <c r="D60" t="s">
        <v>279</v>
      </c>
      <c r="E60" s="109" t="s">
        <v>323</v>
      </c>
      <c r="F60" s="109" t="s">
        <v>343</v>
      </c>
      <c r="G60" s="109">
        <v>0</v>
      </c>
      <c r="H60">
        <v>1</v>
      </c>
      <c r="I60" t="s">
        <v>282</v>
      </c>
      <c r="J60" t="s">
        <v>282</v>
      </c>
      <c r="K60" s="111"/>
      <c r="N60" s="116" t="s">
        <v>168</v>
      </c>
      <c r="P60" s="110"/>
      <c r="Q60" s="110"/>
      <c r="W60" s="114" t="s">
        <v>281</v>
      </c>
    </row>
    <row r="61" spans="1:23" x14ac:dyDescent="0.25">
      <c r="A61" s="9" t="s">
        <v>72</v>
      </c>
      <c r="B61" s="9" t="s">
        <v>73</v>
      </c>
      <c r="C61" t="s">
        <v>332</v>
      </c>
      <c r="D61" t="s">
        <v>279</v>
      </c>
      <c r="E61" s="109" t="s">
        <v>324</v>
      </c>
      <c r="F61" s="109" t="s">
        <v>343</v>
      </c>
      <c r="G61" s="109">
        <v>1</v>
      </c>
      <c r="H61">
        <v>1</v>
      </c>
      <c r="I61" t="s">
        <v>282</v>
      </c>
      <c r="J61" t="s">
        <v>282</v>
      </c>
      <c r="N61" s="116" t="s">
        <v>168</v>
      </c>
      <c r="P61" s="110"/>
      <c r="Q61" s="110"/>
      <c r="W61" s="114" t="s">
        <v>281</v>
      </c>
    </row>
    <row r="62" spans="1:23" x14ac:dyDescent="0.25">
      <c r="A62" s="9" t="s">
        <v>72</v>
      </c>
      <c r="B62" s="9" t="s">
        <v>73</v>
      </c>
      <c r="C62" t="s">
        <v>333</v>
      </c>
      <c r="D62" t="s">
        <v>279</v>
      </c>
      <c r="E62" s="92" t="s">
        <v>325</v>
      </c>
      <c r="F62" t="s">
        <v>343</v>
      </c>
      <c r="G62" s="92">
        <v>2</v>
      </c>
      <c r="H62">
        <v>1</v>
      </c>
      <c r="I62" t="s">
        <v>282</v>
      </c>
      <c r="J62" t="s">
        <v>282</v>
      </c>
      <c r="N62" s="116" t="s">
        <v>168</v>
      </c>
      <c r="P62" s="110"/>
      <c r="Q62" s="110"/>
      <c r="W62" s="113" t="s">
        <v>358</v>
      </c>
    </row>
    <row r="63" spans="1:23" x14ac:dyDescent="0.25">
      <c r="A63" s="9" t="s">
        <v>72</v>
      </c>
      <c r="B63" s="9" t="s">
        <v>73</v>
      </c>
      <c r="C63" t="s">
        <v>334</v>
      </c>
      <c r="D63" t="s">
        <v>279</v>
      </c>
      <c r="E63" s="92" t="s">
        <v>326</v>
      </c>
      <c r="F63" t="s">
        <v>343</v>
      </c>
      <c r="G63" s="92">
        <v>3</v>
      </c>
      <c r="H63">
        <v>1</v>
      </c>
      <c r="I63" t="s">
        <v>282</v>
      </c>
      <c r="J63" t="s">
        <v>282</v>
      </c>
      <c r="N63" s="116" t="s">
        <v>168</v>
      </c>
      <c r="P63" s="110"/>
      <c r="Q63" s="110"/>
      <c r="W63" s="113" t="s">
        <v>358</v>
      </c>
    </row>
    <row r="64" spans="1:23" x14ac:dyDescent="0.25">
      <c r="A64" s="9" t="s">
        <v>72</v>
      </c>
      <c r="B64" s="9" t="s">
        <v>73</v>
      </c>
      <c r="C64" t="s">
        <v>335</v>
      </c>
      <c r="D64" t="s">
        <v>279</v>
      </c>
      <c r="E64" s="109" t="s">
        <v>327</v>
      </c>
      <c r="F64" s="109" t="s">
        <v>343</v>
      </c>
      <c r="G64" s="109">
        <v>4</v>
      </c>
      <c r="H64">
        <v>1</v>
      </c>
      <c r="I64" t="s">
        <v>282</v>
      </c>
      <c r="J64" t="s">
        <v>282</v>
      </c>
      <c r="N64" s="116" t="s">
        <v>168</v>
      </c>
      <c r="P64" s="110"/>
      <c r="Q64" s="110"/>
      <c r="W64" s="114" t="s">
        <v>281</v>
      </c>
    </row>
    <row r="65" spans="1:23" x14ac:dyDescent="0.25">
      <c r="A65" s="9" t="s">
        <v>72</v>
      </c>
      <c r="B65" s="9" t="s">
        <v>73</v>
      </c>
      <c r="C65" t="s">
        <v>336</v>
      </c>
      <c r="D65" t="s">
        <v>279</v>
      </c>
      <c r="E65" s="109" t="s">
        <v>328</v>
      </c>
      <c r="F65" s="109" t="s">
        <v>343</v>
      </c>
      <c r="G65" s="109">
        <v>5</v>
      </c>
      <c r="H65">
        <v>1</v>
      </c>
      <c r="I65" t="s">
        <v>282</v>
      </c>
      <c r="J65" t="s">
        <v>282</v>
      </c>
      <c r="N65" s="116" t="s">
        <v>168</v>
      </c>
      <c r="P65" s="110"/>
      <c r="Q65" s="110"/>
      <c r="W65" s="114" t="s">
        <v>281</v>
      </c>
    </row>
    <row r="66" spans="1:23" x14ac:dyDescent="0.25">
      <c r="A66" s="9" t="s">
        <v>72</v>
      </c>
      <c r="B66" s="9" t="s">
        <v>73</v>
      </c>
      <c r="C66" t="s">
        <v>337</v>
      </c>
      <c r="D66" t="s">
        <v>279</v>
      </c>
      <c r="E66" s="92" t="s">
        <v>329</v>
      </c>
      <c r="F66" t="s">
        <v>343</v>
      </c>
      <c r="G66" s="92">
        <v>6</v>
      </c>
      <c r="H66">
        <v>1</v>
      </c>
      <c r="I66" t="s">
        <v>282</v>
      </c>
      <c r="J66" t="s">
        <v>282</v>
      </c>
      <c r="N66" s="116" t="s">
        <v>168</v>
      </c>
      <c r="P66" s="110"/>
      <c r="Q66" s="110"/>
      <c r="W66" s="113" t="s">
        <v>358</v>
      </c>
    </row>
    <row r="67" spans="1:23" x14ac:dyDescent="0.25">
      <c r="A67" s="9" t="s">
        <v>72</v>
      </c>
      <c r="B67" s="9" t="s">
        <v>73</v>
      </c>
      <c r="C67" t="s">
        <v>338</v>
      </c>
      <c r="D67" t="s">
        <v>279</v>
      </c>
      <c r="E67" s="92" t="s">
        <v>330</v>
      </c>
      <c r="F67" t="s">
        <v>343</v>
      </c>
      <c r="G67" s="92">
        <v>7</v>
      </c>
      <c r="H67">
        <v>1</v>
      </c>
      <c r="I67" t="s">
        <v>282</v>
      </c>
      <c r="J67" t="s">
        <v>282</v>
      </c>
      <c r="N67" s="116" t="s">
        <v>168</v>
      </c>
      <c r="P67" s="110"/>
      <c r="Q67" s="110"/>
      <c r="W67" s="113" t="s">
        <v>358</v>
      </c>
    </row>
    <row r="68" spans="1:23" x14ac:dyDescent="0.25">
      <c r="G68" s="92"/>
    </row>
    <row r="69" spans="1:23" x14ac:dyDescent="0.25">
      <c r="G69" s="92"/>
    </row>
    <row r="70" spans="1:23" x14ac:dyDescent="0.25">
      <c r="E70" s="48">
        <v>52</v>
      </c>
      <c r="Q70">
        <f>SUM(Q2:Q68)</f>
        <v>0.21510000000000004</v>
      </c>
      <c r="S70" s="48">
        <f>SUM(S2:S67)</f>
        <v>5.3454999999999995</v>
      </c>
    </row>
    <row r="71" spans="1:23" x14ac:dyDescent="0.25">
      <c r="E71" s="48" t="s">
        <v>340</v>
      </c>
      <c r="Q71" s="48" t="s">
        <v>507</v>
      </c>
      <c r="S71" s="48" t="s">
        <v>417</v>
      </c>
    </row>
  </sheetData>
  <autoFilter ref="A1:W1"/>
  <phoneticPr fontId="24" type="noConversion"/>
  <hyperlinks>
    <hyperlink ref="K11" r:id="rId1"/>
    <hyperlink ref="K43" r:id="rId2"/>
    <hyperlink ref="K44" r:id="rId3"/>
    <hyperlink ref="K48" r:id="rId4"/>
    <hyperlink ref="K47" r:id="rId5"/>
    <hyperlink ref="K51" r:id="rId6"/>
    <hyperlink ref="K18" r:id="rId7" display="https://uk.rs-online.com/web/p/current-sensor-ics/8660767 or"/>
    <hyperlink ref="K22" r:id="rId8"/>
    <hyperlink ref="K28" r:id="rId9" display="https://uk.rs-online.com/web/p/thermocouples/3971270?gb=s"/>
    <hyperlink ref="K29" r:id="rId10" display="https://uk.rs-online.com/web/p/thermocouples/3971270?gb=s"/>
    <hyperlink ref="K30" r:id="rId11" display="https://uk.rs-online.com/web/p/thermocouples/3971270?gb=s"/>
    <hyperlink ref="K31" r:id="rId12" display="https://uk.rs-online.com/web/p/thermocouples/3971270?gb=s"/>
    <hyperlink ref="K35" r:id="rId13"/>
    <hyperlink ref="K36" r:id="rId14"/>
  </hyperlinks>
  <pageMargins left="0.7" right="0.7" top="0.75" bottom="0.75" header="0.3" footer="0.3"/>
  <pageSetup paperSize="9" scale="22" fitToHeight="0"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Y25"/>
  <sheetViews>
    <sheetView topLeftCell="E1" zoomScale="70" zoomScaleNormal="70" workbookViewId="0">
      <selection activeCell="I24" sqref="I24"/>
    </sheetView>
  </sheetViews>
  <sheetFormatPr defaultRowHeight="15" x14ac:dyDescent="0.25"/>
  <cols>
    <col min="1" max="1" width="15" bestFit="1" customWidth="1"/>
    <col min="2" max="2" width="10.140625" bestFit="1" customWidth="1"/>
    <col min="3" max="3" width="51.5703125" bestFit="1" customWidth="1"/>
    <col min="4" max="4" width="21" bestFit="1" customWidth="1"/>
    <col min="5" max="5" width="21.5703125" bestFit="1" customWidth="1"/>
    <col min="6" max="6" width="7.85546875" customWidth="1"/>
    <col min="7" max="7" width="11.140625" bestFit="1" customWidth="1"/>
    <col min="8" max="8" width="8" customWidth="1"/>
    <col min="9" max="9" width="26.42578125" customWidth="1"/>
    <col min="10" max="10" width="16.42578125" bestFit="1" customWidth="1"/>
    <col min="11" max="11" width="23.85546875" bestFit="1" customWidth="1"/>
    <col min="12" max="12" width="14.5703125" customWidth="1"/>
    <col min="13" max="13" width="10.42578125" bestFit="1" customWidth="1"/>
    <col min="14" max="14" width="13.140625" bestFit="1" customWidth="1"/>
    <col min="15" max="15" width="11.5703125" bestFit="1" customWidth="1"/>
    <col min="16" max="16" width="13.42578125" customWidth="1"/>
    <col min="17" max="17" width="12.140625" customWidth="1"/>
    <col min="18" max="18" width="14.85546875" bestFit="1" customWidth="1"/>
    <col min="19" max="19" width="11" customWidth="1"/>
    <col min="20" max="20" width="13.42578125" customWidth="1"/>
    <col min="21" max="21" width="23.85546875" bestFit="1" customWidth="1"/>
    <col min="22" max="22" width="13.42578125" customWidth="1"/>
    <col min="23" max="23" width="22.85546875" bestFit="1" customWidth="1"/>
    <col min="24" max="24" width="80.5703125" bestFit="1" customWidth="1"/>
    <col min="25" max="25" width="28.42578125" bestFit="1" customWidth="1"/>
  </cols>
  <sheetData>
    <row r="1" spans="1:25" x14ac:dyDescent="0.25">
      <c r="A1" s="48" t="s">
        <v>23</v>
      </c>
      <c r="B1" s="48" t="s">
        <v>26</v>
      </c>
      <c r="C1" s="48" t="s">
        <v>24</v>
      </c>
      <c r="D1" s="48" t="s">
        <v>77</v>
      </c>
      <c r="E1" s="48" t="s">
        <v>76</v>
      </c>
      <c r="F1" s="48" t="s">
        <v>192</v>
      </c>
      <c r="G1" s="48" t="s">
        <v>146</v>
      </c>
      <c r="H1" s="48" t="s">
        <v>162</v>
      </c>
      <c r="I1" s="48" t="s">
        <v>148</v>
      </c>
      <c r="J1" s="48" t="s">
        <v>155</v>
      </c>
      <c r="K1" s="48" t="s">
        <v>152</v>
      </c>
      <c r="L1" s="48" t="s">
        <v>169</v>
      </c>
      <c r="M1" s="48" t="s">
        <v>150</v>
      </c>
      <c r="N1" s="48" t="s">
        <v>151</v>
      </c>
      <c r="O1" s="48" t="s">
        <v>407</v>
      </c>
      <c r="P1" s="48" t="s">
        <v>405</v>
      </c>
      <c r="Q1" s="48" t="s">
        <v>409</v>
      </c>
      <c r="R1" s="48" t="s">
        <v>411</v>
      </c>
      <c r="S1" s="48" t="s">
        <v>408</v>
      </c>
      <c r="T1" s="48" t="s">
        <v>406</v>
      </c>
      <c r="U1" s="48" t="s">
        <v>506</v>
      </c>
      <c r="V1" s="48" t="s">
        <v>410</v>
      </c>
      <c r="W1" s="48" t="s">
        <v>415</v>
      </c>
      <c r="X1" s="48" t="s">
        <v>157</v>
      </c>
      <c r="Y1" s="48" t="s">
        <v>170</v>
      </c>
    </row>
    <row r="2" spans="1:25" x14ac:dyDescent="0.25">
      <c r="A2" s="9" t="s">
        <v>396</v>
      </c>
      <c r="B2" s="9" t="s">
        <v>397</v>
      </c>
      <c r="C2" t="s">
        <v>350</v>
      </c>
      <c r="D2" s="9" t="s">
        <v>533</v>
      </c>
      <c r="E2" s="9" t="s">
        <v>532</v>
      </c>
      <c r="F2">
        <v>35</v>
      </c>
      <c r="G2" t="s">
        <v>159</v>
      </c>
      <c r="H2" t="s">
        <v>375</v>
      </c>
      <c r="I2" t="s">
        <v>351</v>
      </c>
      <c r="J2" t="s">
        <v>413</v>
      </c>
      <c r="K2" s="117">
        <v>2903375</v>
      </c>
      <c r="L2" s="115" t="s">
        <v>357</v>
      </c>
      <c r="M2">
        <f>8.25*F2</f>
        <v>288.75</v>
      </c>
      <c r="N2">
        <v>12</v>
      </c>
      <c r="O2" s="99" t="s">
        <v>161</v>
      </c>
      <c r="P2" s="102">
        <v>6</v>
      </c>
      <c r="Q2">
        <f>P2*N2</f>
        <v>72</v>
      </c>
      <c r="R2">
        <v>12</v>
      </c>
      <c r="T2" s="102">
        <f>6-0.19</f>
        <v>5.81</v>
      </c>
      <c r="U2" s="102"/>
      <c r="V2" s="102">
        <f>T2*R2</f>
        <v>69.72</v>
      </c>
      <c r="W2">
        <f>ListOfPoweredComponents!Q2*ListOfPoweredComponents!N2</f>
        <v>19.200000000000003</v>
      </c>
      <c r="X2" t="s">
        <v>412</v>
      </c>
    </row>
    <row r="3" spans="1:25" x14ac:dyDescent="0.25">
      <c r="A3" s="9" t="s">
        <v>396</v>
      </c>
      <c r="B3" s="9" t="s">
        <v>397</v>
      </c>
      <c r="C3" s="92" t="s">
        <v>416</v>
      </c>
      <c r="D3" s="105" t="s">
        <v>504</v>
      </c>
      <c r="E3" s="105" t="s">
        <v>503</v>
      </c>
      <c r="F3">
        <v>1</v>
      </c>
      <c r="G3" t="s">
        <v>159</v>
      </c>
      <c r="H3" t="s">
        <v>372</v>
      </c>
      <c r="I3" t="s">
        <v>353</v>
      </c>
      <c r="J3" t="s">
        <v>259</v>
      </c>
      <c r="K3" t="s">
        <v>374</v>
      </c>
      <c r="L3" s="116" t="s">
        <v>168</v>
      </c>
      <c r="M3" s="92">
        <v>254</v>
      </c>
      <c r="N3">
        <v>24</v>
      </c>
      <c r="O3" t="s">
        <v>161</v>
      </c>
      <c r="P3" s="102">
        <v>33.4</v>
      </c>
      <c r="Q3" s="102">
        <f>N3*P3</f>
        <v>801.59999999999991</v>
      </c>
      <c r="R3">
        <v>12</v>
      </c>
      <c r="S3" t="s">
        <v>161</v>
      </c>
      <c r="T3">
        <v>33.4</v>
      </c>
      <c r="V3" s="102">
        <f>R3*T3</f>
        <v>400.79999999999995</v>
      </c>
      <c r="W3">
        <f>SUM(ListOfPoweredComponents!P2:P42)</f>
        <v>288.59999999999991</v>
      </c>
      <c r="X3" s="92" t="s">
        <v>508</v>
      </c>
    </row>
    <row r="4" spans="1:25" x14ac:dyDescent="0.25">
      <c r="A4" s="9" t="s">
        <v>396</v>
      </c>
      <c r="B4" s="9" t="s">
        <v>397</v>
      </c>
      <c r="C4" t="s">
        <v>369</v>
      </c>
      <c r="D4" s="9" t="s">
        <v>352</v>
      </c>
      <c r="E4" s="9" t="s">
        <v>505</v>
      </c>
      <c r="F4">
        <v>1</v>
      </c>
      <c r="G4" t="s">
        <v>159</v>
      </c>
      <c r="H4" t="s">
        <v>372</v>
      </c>
      <c r="I4" t="s">
        <v>355</v>
      </c>
      <c r="J4" t="s">
        <v>259</v>
      </c>
      <c r="K4" t="s">
        <v>373</v>
      </c>
      <c r="L4" s="116" t="s">
        <v>168</v>
      </c>
      <c r="M4">
        <v>30</v>
      </c>
      <c r="N4">
        <v>230</v>
      </c>
      <c r="O4" t="s">
        <v>404</v>
      </c>
      <c r="P4" s="102">
        <v>0.35</v>
      </c>
      <c r="Q4" s="102">
        <f>N4*P4</f>
        <v>80.5</v>
      </c>
      <c r="R4" s="109">
        <v>5</v>
      </c>
      <c r="S4" s="109" t="s">
        <v>161</v>
      </c>
      <c r="T4" s="109">
        <v>3</v>
      </c>
      <c r="U4" s="109">
        <f>ListOfSensors!Q70</f>
        <v>0.21510000000000004</v>
      </c>
      <c r="V4" s="102">
        <v>15</v>
      </c>
      <c r="W4">
        <f>ListOfSensors!S70</f>
        <v>5.3454999999999995</v>
      </c>
      <c r="X4" t="s">
        <v>376</v>
      </c>
    </row>
    <row r="5" spans="1:25" x14ac:dyDescent="0.25">
      <c r="A5" s="9" t="s">
        <v>396</v>
      </c>
      <c r="B5" s="9" t="s">
        <v>397</v>
      </c>
      <c r="C5" s="92" t="s">
        <v>370</v>
      </c>
      <c r="D5" s="105" t="s">
        <v>419</v>
      </c>
      <c r="E5" s="105" t="s">
        <v>371</v>
      </c>
      <c r="F5">
        <v>1</v>
      </c>
      <c r="G5" t="s">
        <v>159</v>
      </c>
      <c r="H5" t="s">
        <v>372</v>
      </c>
      <c r="I5" t="s">
        <v>354</v>
      </c>
      <c r="J5" t="s">
        <v>259</v>
      </c>
      <c r="K5" t="s">
        <v>377</v>
      </c>
      <c r="L5" s="116" t="s">
        <v>168</v>
      </c>
      <c r="M5" s="92">
        <v>42</v>
      </c>
      <c r="N5">
        <v>230</v>
      </c>
      <c r="O5" t="s">
        <v>404</v>
      </c>
      <c r="P5" s="102">
        <v>0.35</v>
      </c>
      <c r="Q5" s="102">
        <f t="shared" ref="Q5:Q6" si="0">N5*P5</f>
        <v>80.5</v>
      </c>
      <c r="R5" s="109">
        <v>12</v>
      </c>
      <c r="S5" s="109" t="s">
        <v>161</v>
      </c>
      <c r="T5" s="109">
        <v>1.67</v>
      </c>
      <c r="U5" s="92"/>
      <c r="V5" s="102">
        <f>R5*T5</f>
        <v>20.04</v>
      </c>
      <c r="W5" s="92"/>
      <c r="X5" s="92" t="s">
        <v>509</v>
      </c>
    </row>
    <row r="6" spans="1:25" x14ac:dyDescent="0.25">
      <c r="A6" s="9" t="s">
        <v>396</v>
      </c>
      <c r="B6" s="9" t="s">
        <v>397</v>
      </c>
      <c r="C6" t="s">
        <v>510</v>
      </c>
      <c r="D6" s="9" t="s">
        <v>511</v>
      </c>
      <c r="E6" s="9" t="s">
        <v>418</v>
      </c>
      <c r="F6">
        <v>1</v>
      </c>
      <c r="G6" t="s">
        <v>159</v>
      </c>
      <c r="H6" t="s">
        <v>512</v>
      </c>
      <c r="I6" t="s">
        <v>513</v>
      </c>
      <c r="J6" t="s">
        <v>259</v>
      </c>
      <c r="K6" t="s">
        <v>514</v>
      </c>
      <c r="L6" s="115" t="s">
        <v>357</v>
      </c>
      <c r="M6">
        <v>89</v>
      </c>
      <c r="N6">
        <v>230</v>
      </c>
      <c r="O6" t="s">
        <v>404</v>
      </c>
      <c r="P6" s="102">
        <v>2.5</v>
      </c>
      <c r="Q6" s="102">
        <f t="shared" si="0"/>
        <v>575</v>
      </c>
      <c r="R6">
        <v>12</v>
      </c>
      <c r="S6" t="s">
        <v>161</v>
      </c>
      <c r="T6" s="123">
        <v>20</v>
      </c>
      <c r="U6" s="123">
        <f>ListOfPoweredComponents!Q46</f>
        <v>33.400000000000006</v>
      </c>
      <c r="V6" s="102">
        <f>R6*T6</f>
        <v>240</v>
      </c>
      <c r="W6">
        <f>ListOfPoweredComponents!P46</f>
        <v>288.59999999999991</v>
      </c>
      <c r="X6" s="109" t="s">
        <v>515</v>
      </c>
    </row>
    <row r="7" spans="1:25" x14ac:dyDescent="0.25">
      <c r="A7" s="9" t="s">
        <v>396</v>
      </c>
      <c r="B7" s="9" t="s">
        <v>397</v>
      </c>
      <c r="C7" t="s">
        <v>399</v>
      </c>
      <c r="D7" s="9" t="s">
        <v>420</v>
      </c>
      <c r="E7" t="s">
        <v>398</v>
      </c>
      <c r="F7">
        <v>1</v>
      </c>
      <c r="G7" t="s">
        <v>159</v>
      </c>
      <c r="H7" t="s">
        <v>401</v>
      </c>
      <c r="I7" t="s">
        <v>402</v>
      </c>
      <c r="J7" t="s">
        <v>421</v>
      </c>
      <c r="K7" t="s">
        <v>422</v>
      </c>
      <c r="L7" s="116" t="s">
        <v>168</v>
      </c>
      <c r="M7">
        <v>3692</v>
      </c>
      <c r="N7">
        <v>24</v>
      </c>
      <c r="O7" t="s">
        <v>161</v>
      </c>
      <c r="P7" s="102">
        <v>5</v>
      </c>
      <c r="Q7">
        <f>N7*P7</f>
        <v>120</v>
      </c>
      <c r="V7" s="102"/>
      <c r="X7" t="s">
        <v>400</v>
      </c>
    </row>
    <row r="8" spans="1:25" x14ac:dyDescent="0.25">
      <c r="A8" s="9" t="s">
        <v>396</v>
      </c>
      <c r="B8" s="9" t="s">
        <v>397</v>
      </c>
      <c r="C8" t="s">
        <v>521</v>
      </c>
      <c r="D8" t="s">
        <v>516</v>
      </c>
      <c r="E8" t="s">
        <v>520</v>
      </c>
      <c r="F8">
        <v>1</v>
      </c>
      <c r="G8" t="s">
        <v>159</v>
      </c>
      <c r="H8" t="s">
        <v>401</v>
      </c>
      <c r="I8" t="s">
        <v>517</v>
      </c>
      <c r="J8" t="s">
        <v>421</v>
      </c>
      <c r="K8" t="s">
        <v>519</v>
      </c>
      <c r="L8" s="116" t="s">
        <v>414</v>
      </c>
      <c r="M8">
        <v>874</v>
      </c>
      <c r="X8" t="s">
        <v>518</v>
      </c>
    </row>
    <row r="9" spans="1:25" x14ac:dyDescent="0.25">
      <c r="A9" s="9" t="s">
        <v>396</v>
      </c>
      <c r="B9" s="9" t="s">
        <v>397</v>
      </c>
      <c r="C9" t="s">
        <v>521</v>
      </c>
      <c r="D9" t="s">
        <v>516</v>
      </c>
      <c r="E9" t="s">
        <v>346</v>
      </c>
      <c r="F9">
        <v>1</v>
      </c>
      <c r="G9" t="s">
        <v>159</v>
      </c>
      <c r="H9" t="s">
        <v>401</v>
      </c>
      <c r="I9" t="s">
        <v>517</v>
      </c>
      <c r="J9" t="s">
        <v>421</v>
      </c>
      <c r="K9" t="s">
        <v>519</v>
      </c>
      <c r="L9" s="116" t="s">
        <v>414</v>
      </c>
      <c r="M9">
        <v>874</v>
      </c>
      <c r="X9" t="s">
        <v>518</v>
      </c>
    </row>
    <row r="10" spans="1:25" x14ac:dyDescent="0.25">
      <c r="A10" s="9" t="s">
        <v>396</v>
      </c>
      <c r="B10" s="9" t="s">
        <v>397</v>
      </c>
      <c r="C10" t="s">
        <v>524</v>
      </c>
      <c r="D10" t="s">
        <v>525</v>
      </c>
      <c r="E10" t="s">
        <v>342</v>
      </c>
      <c r="F10">
        <v>1</v>
      </c>
      <c r="G10" t="s">
        <v>159</v>
      </c>
      <c r="H10" t="s">
        <v>401</v>
      </c>
      <c r="I10" t="s">
        <v>522</v>
      </c>
      <c r="J10" t="s">
        <v>421</v>
      </c>
      <c r="K10" t="s">
        <v>523</v>
      </c>
      <c r="L10" s="116" t="s">
        <v>414</v>
      </c>
      <c r="M10">
        <v>2746</v>
      </c>
      <c r="X10" t="s">
        <v>526</v>
      </c>
    </row>
    <row r="11" spans="1:25" x14ac:dyDescent="0.25">
      <c r="A11" s="9" t="s">
        <v>396</v>
      </c>
      <c r="B11" s="9" t="s">
        <v>397</v>
      </c>
      <c r="C11" t="s">
        <v>524</v>
      </c>
      <c r="D11" t="s">
        <v>525</v>
      </c>
      <c r="E11" t="s">
        <v>343</v>
      </c>
      <c r="F11">
        <v>1</v>
      </c>
      <c r="G11" t="s">
        <v>159</v>
      </c>
      <c r="H11" t="s">
        <v>401</v>
      </c>
      <c r="I11" t="s">
        <v>522</v>
      </c>
      <c r="J11" t="s">
        <v>421</v>
      </c>
      <c r="K11" t="s">
        <v>523</v>
      </c>
      <c r="L11" s="116" t="s">
        <v>414</v>
      </c>
      <c r="M11">
        <v>2746</v>
      </c>
      <c r="X11" t="s">
        <v>526</v>
      </c>
    </row>
    <row r="12" spans="1:25" x14ac:dyDescent="0.25">
      <c r="A12" s="9" t="s">
        <v>396</v>
      </c>
      <c r="B12" s="9" t="s">
        <v>397</v>
      </c>
      <c r="C12" t="s">
        <v>528</v>
      </c>
      <c r="D12" t="s">
        <v>529</v>
      </c>
      <c r="E12" t="s">
        <v>348</v>
      </c>
      <c r="F12">
        <v>1</v>
      </c>
      <c r="G12" t="s">
        <v>159</v>
      </c>
      <c r="H12" t="s">
        <v>401</v>
      </c>
      <c r="I12" t="s">
        <v>530</v>
      </c>
      <c r="J12" t="s">
        <v>421</v>
      </c>
      <c r="K12" t="s">
        <v>531</v>
      </c>
      <c r="L12" s="116" t="s">
        <v>414</v>
      </c>
      <c r="M12">
        <v>494</v>
      </c>
      <c r="X12" t="s">
        <v>527</v>
      </c>
    </row>
    <row r="13" spans="1:25" x14ac:dyDescent="0.25">
      <c r="A13" s="9" t="s">
        <v>396</v>
      </c>
      <c r="B13" s="9" t="s">
        <v>397</v>
      </c>
      <c r="C13" t="s">
        <v>535</v>
      </c>
      <c r="D13" s="9" t="s">
        <v>534</v>
      </c>
      <c r="E13" s="9" t="s">
        <v>536</v>
      </c>
      <c r="F13">
        <v>7</v>
      </c>
      <c r="G13" t="s">
        <v>196</v>
      </c>
      <c r="H13" t="s">
        <v>537</v>
      </c>
      <c r="I13" t="s">
        <v>538</v>
      </c>
      <c r="K13" t="s">
        <v>539</v>
      </c>
      <c r="L13" s="118" t="s">
        <v>357</v>
      </c>
      <c r="M13">
        <v>16.82</v>
      </c>
      <c r="N13">
        <v>12</v>
      </c>
      <c r="O13" t="s">
        <v>161</v>
      </c>
      <c r="P13">
        <v>8</v>
      </c>
      <c r="Q13">
        <f>P13*N13</f>
        <v>96</v>
      </c>
      <c r="R13">
        <v>12</v>
      </c>
      <c r="S13" t="s">
        <v>161</v>
      </c>
      <c r="T13">
        <v>8</v>
      </c>
      <c r="U13">
        <f>ListOfPoweredComponents!Q7</f>
        <v>1</v>
      </c>
      <c r="V13">
        <v>300</v>
      </c>
      <c r="W13">
        <f>ListOfPoweredComponents!Q6*ListOfPoweredComponents!P6</f>
        <v>12</v>
      </c>
      <c r="X13" t="s">
        <v>540</v>
      </c>
    </row>
    <row r="14" spans="1:25" x14ac:dyDescent="0.25">
      <c r="A14" s="9"/>
      <c r="B14" s="9"/>
    </row>
    <row r="15" spans="1:25" x14ac:dyDescent="0.25">
      <c r="A15" s="9"/>
      <c r="B15" s="9"/>
    </row>
    <row r="16" spans="1:25" x14ac:dyDescent="0.25">
      <c r="A16" s="9"/>
      <c r="B16" s="9"/>
    </row>
    <row r="17" spans="1:2" x14ac:dyDescent="0.25">
      <c r="A17" s="9"/>
      <c r="B17" s="9"/>
    </row>
    <row r="18" spans="1:2" x14ac:dyDescent="0.25">
      <c r="A18" s="9"/>
      <c r="B18" s="9"/>
    </row>
    <row r="19" spans="1:2" x14ac:dyDescent="0.25">
      <c r="A19" s="9"/>
      <c r="B19" s="9"/>
    </row>
    <row r="20" spans="1:2" x14ac:dyDescent="0.25">
      <c r="A20" s="9"/>
      <c r="B20" s="9"/>
    </row>
    <row r="21" spans="1:2" x14ac:dyDescent="0.25">
      <c r="A21" s="9"/>
      <c r="B21" s="9"/>
    </row>
    <row r="22" spans="1:2" x14ac:dyDescent="0.25">
      <c r="A22" s="9"/>
      <c r="B22" s="9"/>
    </row>
    <row r="23" spans="1:2" x14ac:dyDescent="0.25">
      <c r="A23" s="9"/>
      <c r="B23" s="9"/>
    </row>
    <row r="24" spans="1:2" x14ac:dyDescent="0.25">
      <c r="A24" s="9"/>
      <c r="B24" s="9"/>
    </row>
    <row r="25" spans="1:2" x14ac:dyDescent="0.25">
      <c r="A25" s="9"/>
      <c r="B25" s="9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0"/>
  <sheetViews>
    <sheetView workbookViewId="0">
      <selection activeCell="G7" sqref="G7"/>
    </sheetView>
  </sheetViews>
  <sheetFormatPr defaultRowHeight="15" x14ac:dyDescent="0.25"/>
  <cols>
    <col min="1" max="1" width="19.5703125" customWidth="1"/>
    <col min="3" max="3" width="44" customWidth="1"/>
    <col min="4" max="4" width="12.5703125" bestFit="1" customWidth="1"/>
    <col min="5" max="5" width="21.5703125" bestFit="1" customWidth="1"/>
    <col min="6" max="6" width="12.85546875" bestFit="1" customWidth="1"/>
    <col min="7" max="7" width="22.5703125" bestFit="1" customWidth="1"/>
    <col min="8" max="8" width="16.85546875" bestFit="1" customWidth="1"/>
  </cols>
  <sheetData>
    <row r="1" spans="1:10" x14ac:dyDescent="0.25">
      <c r="A1" s="48" t="s">
        <v>23</v>
      </c>
      <c r="B1" s="48" t="s">
        <v>26</v>
      </c>
      <c r="C1" s="48" t="s">
        <v>24</v>
      </c>
      <c r="D1" s="48" t="s">
        <v>162</v>
      </c>
      <c r="E1" s="48" t="s">
        <v>423</v>
      </c>
      <c r="F1" s="48" t="s">
        <v>424</v>
      </c>
      <c r="G1" s="48" t="s">
        <v>425</v>
      </c>
      <c r="H1" s="48" t="s">
        <v>169</v>
      </c>
      <c r="I1" s="48" t="s">
        <v>150</v>
      </c>
      <c r="J1" s="48" t="s">
        <v>157</v>
      </c>
    </row>
    <row r="2" spans="1:10" x14ac:dyDescent="0.25">
      <c r="A2" t="s">
        <v>33</v>
      </c>
      <c r="B2" t="s">
        <v>34</v>
      </c>
      <c r="C2" t="s">
        <v>426</v>
      </c>
      <c r="D2" t="s">
        <v>427</v>
      </c>
      <c r="E2" t="s">
        <v>428</v>
      </c>
      <c r="F2">
        <v>0.10856</v>
      </c>
      <c r="G2" t="s">
        <v>429</v>
      </c>
      <c r="H2" s="115" t="s">
        <v>357</v>
      </c>
      <c r="I2" s="102">
        <v>55</v>
      </c>
      <c r="J2" s="102"/>
    </row>
    <row r="3" spans="1:10" x14ac:dyDescent="0.25">
      <c r="A3" t="s">
        <v>33</v>
      </c>
      <c r="B3" t="s">
        <v>34</v>
      </c>
      <c r="C3" t="s">
        <v>430</v>
      </c>
      <c r="D3" t="s">
        <v>427</v>
      </c>
      <c r="E3" t="s">
        <v>428</v>
      </c>
      <c r="F3">
        <v>0.10856</v>
      </c>
      <c r="G3" t="s">
        <v>429</v>
      </c>
      <c r="H3" s="115" t="s">
        <v>357</v>
      </c>
      <c r="I3" s="102">
        <v>55</v>
      </c>
      <c r="J3" s="102"/>
    </row>
    <row r="5" spans="1:10" x14ac:dyDescent="0.25">
      <c r="A5" t="s">
        <v>72</v>
      </c>
      <c r="B5" t="s">
        <v>73</v>
      </c>
      <c r="C5" t="s">
        <v>431</v>
      </c>
      <c r="D5" t="s">
        <v>427</v>
      </c>
      <c r="E5" t="s">
        <v>432</v>
      </c>
      <c r="F5">
        <v>0.23463000000000001</v>
      </c>
      <c r="G5" t="s">
        <v>433</v>
      </c>
      <c r="H5" s="115" t="s">
        <v>357</v>
      </c>
      <c r="I5" s="102">
        <v>55</v>
      </c>
    </row>
    <row r="6" spans="1:10" x14ac:dyDescent="0.25">
      <c r="A6" t="s">
        <v>72</v>
      </c>
      <c r="B6" t="s">
        <v>73</v>
      </c>
      <c r="C6" t="s">
        <v>431</v>
      </c>
      <c r="D6" t="s">
        <v>427</v>
      </c>
      <c r="E6" t="s">
        <v>432</v>
      </c>
      <c r="F6">
        <v>0.23463000000000001</v>
      </c>
      <c r="G6" t="s">
        <v>433</v>
      </c>
      <c r="H6" s="115" t="s">
        <v>357</v>
      </c>
      <c r="I6" s="102">
        <v>55</v>
      </c>
    </row>
    <row r="7" spans="1:10" x14ac:dyDescent="0.25">
      <c r="A7" t="s">
        <v>72</v>
      </c>
      <c r="B7" t="s">
        <v>73</v>
      </c>
      <c r="C7" t="s">
        <v>431</v>
      </c>
      <c r="D7" t="s">
        <v>427</v>
      </c>
      <c r="E7" t="s">
        <v>432</v>
      </c>
      <c r="F7">
        <v>0.23463000000000001</v>
      </c>
      <c r="G7" t="s">
        <v>433</v>
      </c>
      <c r="H7" s="115" t="s">
        <v>357</v>
      </c>
      <c r="I7" s="102">
        <v>55</v>
      </c>
    </row>
    <row r="8" spans="1:10" x14ac:dyDescent="0.25">
      <c r="A8" t="s">
        <v>72</v>
      </c>
      <c r="B8" t="s">
        <v>73</v>
      </c>
      <c r="C8" t="s">
        <v>431</v>
      </c>
      <c r="D8" t="s">
        <v>427</v>
      </c>
      <c r="E8" t="s">
        <v>432</v>
      </c>
      <c r="F8">
        <v>0.23463000000000001</v>
      </c>
      <c r="G8" t="s">
        <v>433</v>
      </c>
      <c r="H8" s="115" t="s">
        <v>357</v>
      </c>
      <c r="I8" s="102">
        <v>55</v>
      </c>
    </row>
    <row r="9" spans="1:10" x14ac:dyDescent="0.25">
      <c r="A9" t="s">
        <v>72</v>
      </c>
      <c r="B9" t="s">
        <v>73</v>
      </c>
      <c r="C9" t="s">
        <v>434</v>
      </c>
      <c r="D9" t="s">
        <v>435</v>
      </c>
      <c r="E9" t="s">
        <v>432</v>
      </c>
      <c r="F9">
        <v>0.23463000000000001</v>
      </c>
      <c r="G9" t="s">
        <v>433</v>
      </c>
      <c r="H9" s="116" t="s">
        <v>168</v>
      </c>
      <c r="I9" s="102">
        <v>495</v>
      </c>
    </row>
    <row r="10" spans="1:10" x14ac:dyDescent="0.25">
      <c r="A10" t="s">
        <v>72</v>
      </c>
      <c r="B10" t="s">
        <v>73</v>
      </c>
      <c r="C10" t="s">
        <v>434</v>
      </c>
      <c r="D10" t="s">
        <v>435</v>
      </c>
      <c r="E10" t="s">
        <v>432</v>
      </c>
      <c r="F10">
        <v>0.23463000000000001</v>
      </c>
      <c r="G10" t="s">
        <v>433</v>
      </c>
      <c r="H10" s="116" t="s">
        <v>168</v>
      </c>
      <c r="I10" s="102">
        <v>495</v>
      </c>
    </row>
    <row r="11" spans="1:10" x14ac:dyDescent="0.25">
      <c r="A11" t="s">
        <v>72</v>
      </c>
      <c r="B11" t="s">
        <v>73</v>
      </c>
      <c r="C11" t="s">
        <v>434</v>
      </c>
      <c r="D11" t="s">
        <v>435</v>
      </c>
      <c r="E11" t="s">
        <v>432</v>
      </c>
      <c r="F11">
        <v>0.23463000000000001</v>
      </c>
      <c r="G11" t="s">
        <v>433</v>
      </c>
      <c r="H11" s="116" t="s">
        <v>168</v>
      </c>
      <c r="I11" s="102">
        <v>495</v>
      </c>
    </row>
    <row r="12" spans="1:10" x14ac:dyDescent="0.25">
      <c r="A12" t="s">
        <v>72</v>
      </c>
      <c r="B12" t="s">
        <v>73</v>
      </c>
      <c r="C12" t="s">
        <v>434</v>
      </c>
      <c r="D12" t="s">
        <v>435</v>
      </c>
      <c r="E12" t="s">
        <v>432</v>
      </c>
      <c r="F12">
        <v>0.23463000000000001</v>
      </c>
      <c r="G12" t="s">
        <v>433</v>
      </c>
      <c r="H12" s="116" t="s">
        <v>168</v>
      </c>
      <c r="I12" s="102">
        <v>495</v>
      </c>
    </row>
    <row r="13" spans="1:10" x14ac:dyDescent="0.25">
      <c r="I13" s="102"/>
    </row>
    <row r="14" spans="1:10" x14ac:dyDescent="0.25">
      <c r="A14" t="s">
        <v>50</v>
      </c>
      <c r="B14" t="s">
        <v>51</v>
      </c>
      <c r="C14" t="s">
        <v>436</v>
      </c>
      <c r="H14" s="92" t="s">
        <v>437</v>
      </c>
      <c r="I14" s="102">
        <v>55</v>
      </c>
    </row>
    <row r="15" spans="1:10" x14ac:dyDescent="0.25">
      <c r="A15" t="s">
        <v>50</v>
      </c>
      <c r="B15" t="s">
        <v>51</v>
      </c>
      <c r="C15" t="s">
        <v>438</v>
      </c>
      <c r="H15" s="92" t="s">
        <v>437</v>
      </c>
      <c r="I15" s="102">
        <v>55</v>
      </c>
    </row>
    <row r="16" spans="1:10" x14ac:dyDescent="0.25">
      <c r="H16" s="92" t="s">
        <v>437</v>
      </c>
      <c r="I16" s="102">
        <v>55</v>
      </c>
    </row>
    <row r="17" spans="1:9" x14ac:dyDescent="0.25">
      <c r="A17" t="s">
        <v>64</v>
      </c>
      <c r="B17" t="s">
        <v>65</v>
      </c>
      <c r="C17" t="s">
        <v>439</v>
      </c>
      <c r="H17" s="92" t="s">
        <v>437</v>
      </c>
      <c r="I17" s="102">
        <v>55</v>
      </c>
    </row>
    <row r="18" spans="1:9" x14ac:dyDescent="0.25">
      <c r="A18" t="s">
        <v>64</v>
      </c>
      <c r="B18" t="s">
        <v>65</v>
      </c>
      <c r="C18" t="s">
        <v>440</v>
      </c>
    </row>
    <row r="20" spans="1:9" x14ac:dyDescent="0.25">
      <c r="H20" s="121" t="s">
        <v>441</v>
      </c>
      <c r="I20" s="102">
        <f>SUM(I2:I17)</f>
        <v>2530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22"/>
  <sheetViews>
    <sheetView workbookViewId="0">
      <selection activeCell="I29" sqref="I29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26.5703125" bestFit="1" customWidth="1"/>
    <col min="4" max="4" width="15.5703125" bestFit="1" customWidth="1"/>
    <col min="5" max="5" width="19.42578125" bestFit="1" customWidth="1"/>
    <col min="6" max="6" width="15.5703125" bestFit="1" customWidth="1"/>
    <col min="7" max="7" width="15.5703125" customWidth="1"/>
    <col min="8" max="8" width="14.5703125" customWidth="1"/>
    <col min="9" max="9" width="24.5703125" customWidth="1"/>
    <col min="11" max="11" width="28.42578125" bestFit="1" customWidth="1"/>
    <col min="12" max="12" width="16.85546875" bestFit="1" customWidth="1"/>
    <col min="13" max="14" width="9.140625" style="102"/>
    <col min="15" max="15" width="15.42578125" customWidth="1"/>
    <col min="16" max="16" width="17.42578125" customWidth="1"/>
  </cols>
  <sheetData>
    <row r="1" spans="1:16" x14ac:dyDescent="0.25">
      <c r="A1" s="48" t="s">
        <v>23</v>
      </c>
      <c r="B1" s="48" t="s">
        <v>26</v>
      </c>
      <c r="C1" s="48" t="s">
        <v>24</v>
      </c>
      <c r="D1" s="48" t="s">
        <v>442</v>
      </c>
      <c r="E1" s="48" t="s">
        <v>443</v>
      </c>
      <c r="F1" s="48" t="s">
        <v>192</v>
      </c>
      <c r="G1" s="48" t="s">
        <v>146</v>
      </c>
      <c r="H1" s="48" t="s">
        <v>444</v>
      </c>
      <c r="I1" s="48" t="s">
        <v>148</v>
      </c>
      <c r="J1" s="48" t="s">
        <v>155</v>
      </c>
      <c r="K1" s="48" t="s">
        <v>152</v>
      </c>
      <c r="L1" s="48" t="s">
        <v>169</v>
      </c>
      <c r="M1" s="48" t="s">
        <v>150</v>
      </c>
      <c r="N1" s="48" t="s">
        <v>445</v>
      </c>
      <c r="O1" s="48" t="s">
        <v>157</v>
      </c>
      <c r="P1" s="48"/>
    </row>
    <row r="2" spans="1:16" x14ac:dyDescent="0.25">
      <c r="A2" t="s">
        <v>33</v>
      </c>
      <c r="B2" t="s">
        <v>34</v>
      </c>
      <c r="C2" t="s">
        <v>446</v>
      </c>
      <c r="D2" t="s">
        <v>447</v>
      </c>
      <c r="E2">
        <v>52.8</v>
      </c>
      <c r="F2">
        <v>1</v>
      </c>
      <c r="G2" t="s">
        <v>448</v>
      </c>
      <c r="H2" t="s">
        <v>449</v>
      </c>
      <c r="I2" t="s">
        <v>450</v>
      </c>
      <c r="J2" t="s">
        <v>413</v>
      </c>
      <c r="K2" t="s">
        <v>451</v>
      </c>
      <c r="L2" t="s">
        <v>452</v>
      </c>
      <c r="M2" s="102">
        <f>55.83/1000*E2</f>
        <v>2.9478239999999998</v>
      </c>
      <c r="N2" s="102">
        <f>M2*F2</f>
        <v>2.9478239999999998</v>
      </c>
    </row>
    <row r="3" spans="1:16" x14ac:dyDescent="0.25">
      <c r="A3" t="s">
        <v>33</v>
      </c>
      <c r="B3" t="s">
        <v>34</v>
      </c>
      <c r="C3" t="s">
        <v>453</v>
      </c>
      <c r="D3" t="s">
        <v>447</v>
      </c>
      <c r="E3">
        <v>102.02</v>
      </c>
      <c r="F3">
        <v>1</v>
      </c>
      <c r="G3" t="s">
        <v>448</v>
      </c>
      <c r="H3" t="s">
        <v>449</v>
      </c>
      <c r="I3" t="s">
        <v>450</v>
      </c>
      <c r="J3" t="s">
        <v>413</v>
      </c>
      <c r="K3" t="s">
        <v>451</v>
      </c>
      <c r="L3" t="s">
        <v>452</v>
      </c>
      <c r="M3" s="102">
        <f>55.83/1000*E3</f>
        <v>5.6957765999999994</v>
      </c>
      <c r="N3" s="102">
        <f>M3*F3</f>
        <v>5.6957765999999994</v>
      </c>
    </row>
    <row r="4" spans="1:16" x14ac:dyDescent="0.25">
      <c r="A4" t="s">
        <v>33</v>
      </c>
      <c r="B4" t="s">
        <v>34</v>
      </c>
      <c r="C4" t="s">
        <v>454</v>
      </c>
      <c r="D4" t="s">
        <v>447</v>
      </c>
      <c r="E4">
        <v>35</v>
      </c>
      <c r="F4">
        <v>1</v>
      </c>
      <c r="G4" t="s">
        <v>448</v>
      </c>
      <c r="H4" t="s">
        <v>449</v>
      </c>
      <c r="I4" t="s">
        <v>450</v>
      </c>
      <c r="J4" t="s">
        <v>413</v>
      </c>
      <c r="K4" s="110" t="s">
        <v>455</v>
      </c>
      <c r="L4" t="s">
        <v>452</v>
      </c>
      <c r="M4" s="102">
        <f>55.83/1000*E4</f>
        <v>1.9540499999999998</v>
      </c>
      <c r="N4" s="102">
        <f>M4*F4</f>
        <v>1.9540499999999998</v>
      </c>
    </row>
    <row r="5" spans="1:16" x14ac:dyDescent="0.25">
      <c r="A5" t="s">
        <v>33</v>
      </c>
      <c r="B5" t="s">
        <v>34</v>
      </c>
      <c r="C5" t="s">
        <v>456</v>
      </c>
      <c r="D5" t="s">
        <v>447</v>
      </c>
      <c r="E5">
        <v>50</v>
      </c>
      <c r="F5">
        <v>1</v>
      </c>
      <c r="G5" t="s">
        <v>448</v>
      </c>
      <c r="H5" t="s">
        <v>449</v>
      </c>
      <c r="I5" t="s">
        <v>450</v>
      </c>
      <c r="J5" t="s">
        <v>413</v>
      </c>
      <c r="K5" t="s">
        <v>451</v>
      </c>
      <c r="L5" s="92" t="s">
        <v>437</v>
      </c>
      <c r="M5" s="102">
        <f>55.83/1000*E5</f>
        <v>2.7915000000000001</v>
      </c>
      <c r="N5" s="102">
        <f>M5*F5</f>
        <v>2.7915000000000001</v>
      </c>
      <c r="O5" t="s">
        <v>457</v>
      </c>
    </row>
    <row r="6" spans="1:16" x14ac:dyDescent="0.25">
      <c r="A6" t="s">
        <v>33</v>
      </c>
      <c r="B6" t="s">
        <v>34</v>
      </c>
      <c r="C6" t="s">
        <v>458</v>
      </c>
      <c r="D6" t="s">
        <v>447</v>
      </c>
      <c r="E6">
        <v>100</v>
      </c>
      <c r="F6">
        <v>2</v>
      </c>
      <c r="G6" t="s">
        <v>448</v>
      </c>
      <c r="H6" t="s">
        <v>449</v>
      </c>
      <c r="I6" t="s">
        <v>450</v>
      </c>
      <c r="J6" t="s">
        <v>413</v>
      </c>
      <c r="K6" t="s">
        <v>451</v>
      </c>
      <c r="L6" s="92" t="s">
        <v>437</v>
      </c>
      <c r="M6" s="102">
        <f>55.83/1000*E6</f>
        <v>5.5830000000000002</v>
      </c>
      <c r="N6" s="102">
        <f>M6*F6</f>
        <v>11.166</v>
      </c>
      <c r="O6" t="s">
        <v>459</v>
      </c>
    </row>
    <row r="8" spans="1:16" x14ac:dyDescent="0.25">
      <c r="A8" s="48" t="s">
        <v>23</v>
      </c>
      <c r="B8" s="48" t="s">
        <v>26</v>
      </c>
      <c r="C8" s="48" t="s">
        <v>24</v>
      </c>
      <c r="D8" s="48" t="s">
        <v>442</v>
      </c>
      <c r="E8" s="48" t="s">
        <v>460</v>
      </c>
      <c r="F8" s="48" t="s">
        <v>192</v>
      </c>
      <c r="G8" s="48" t="s">
        <v>146</v>
      </c>
      <c r="H8" s="48" t="s">
        <v>162</v>
      </c>
      <c r="I8" s="48" t="s">
        <v>148</v>
      </c>
      <c r="J8" s="48" t="s">
        <v>155</v>
      </c>
      <c r="K8" s="48" t="s">
        <v>152</v>
      </c>
      <c r="L8" s="48" t="s">
        <v>169</v>
      </c>
      <c r="M8" s="48" t="s">
        <v>150</v>
      </c>
      <c r="N8" s="48" t="s">
        <v>445</v>
      </c>
      <c r="O8" s="48" t="s">
        <v>157</v>
      </c>
    </row>
    <row r="9" spans="1:16" x14ac:dyDescent="0.25">
      <c r="A9" t="s">
        <v>33</v>
      </c>
      <c r="B9" t="s">
        <v>34</v>
      </c>
      <c r="C9" t="s">
        <v>461</v>
      </c>
      <c r="D9" t="s">
        <v>357</v>
      </c>
      <c r="E9" t="s">
        <v>462</v>
      </c>
      <c r="F9">
        <v>4</v>
      </c>
      <c r="G9" t="s">
        <v>196</v>
      </c>
      <c r="H9" t="s">
        <v>463</v>
      </c>
      <c r="I9" s="111" t="s">
        <v>464</v>
      </c>
      <c r="J9" t="s">
        <v>259</v>
      </c>
      <c r="K9" t="s">
        <v>465</v>
      </c>
      <c r="L9" s="116" t="s">
        <v>168</v>
      </c>
      <c r="M9" s="102">
        <v>6.5</v>
      </c>
      <c r="N9" s="102">
        <f>M9*F9</f>
        <v>26</v>
      </c>
    </row>
    <row r="10" spans="1:16" x14ac:dyDescent="0.25">
      <c r="A10" t="s">
        <v>33</v>
      </c>
      <c r="B10" t="s">
        <v>34</v>
      </c>
      <c r="C10" t="s">
        <v>466</v>
      </c>
      <c r="D10" t="s">
        <v>357</v>
      </c>
      <c r="E10" t="s">
        <v>462</v>
      </c>
      <c r="F10">
        <v>2</v>
      </c>
      <c r="G10" t="s">
        <v>147</v>
      </c>
      <c r="H10" t="s">
        <v>467</v>
      </c>
      <c r="I10" t="s">
        <v>468</v>
      </c>
      <c r="K10" t="s">
        <v>469</v>
      </c>
      <c r="L10" s="116" t="s">
        <v>168</v>
      </c>
      <c r="M10" s="102">
        <v>10</v>
      </c>
      <c r="N10" s="102">
        <f>M10*F10</f>
        <v>20</v>
      </c>
    </row>
    <row r="11" spans="1:16" x14ac:dyDescent="0.25">
      <c r="A11" t="s">
        <v>33</v>
      </c>
      <c r="B11" t="s">
        <v>34</v>
      </c>
      <c r="C11" t="s">
        <v>470</v>
      </c>
      <c r="D11" t="s">
        <v>357</v>
      </c>
      <c r="E11" t="s">
        <v>462</v>
      </c>
      <c r="F11">
        <v>2</v>
      </c>
      <c r="G11" t="s">
        <v>196</v>
      </c>
      <c r="H11" t="s">
        <v>463</v>
      </c>
      <c r="I11" t="s">
        <v>471</v>
      </c>
      <c r="J11" t="s">
        <v>259</v>
      </c>
      <c r="K11" t="s">
        <v>472</v>
      </c>
      <c r="L11" s="116" t="s">
        <v>168</v>
      </c>
      <c r="M11" s="102">
        <v>5.23</v>
      </c>
      <c r="N11" s="102">
        <f>M11*F11</f>
        <v>10.46</v>
      </c>
    </row>
    <row r="12" spans="1:16" x14ac:dyDescent="0.25">
      <c r="A12" t="s">
        <v>33</v>
      </c>
      <c r="B12" t="s">
        <v>34</v>
      </c>
      <c r="C12" t="s">
        <v>473</v>
      </c>
      <c r="D12" t="s">
        <v>357</v>
      </c>
      <c r="E12" t="s">
        <v>462</v>
      </c>
      <c r="F12">
        <v>2</v>
      </c>
      <c r="G12" t="s">
        <v>147</v>
      </c>
      <c r="H12" t="s">
        <v>467</v>
      </c>
      <c r="I12" t="s">
        <v>474</v>
      </c>
      <c r="K12" t="s">
        <v>475</v>
      </c>
      <c r="L12" s="116" t="s">
        <v>168</v>
      </c>
      <c r="M12" s="102">
        <v>14</v>
      </c>
      <c r="N12" s="102">
        <f>M12*F12</f>
        <v>28</v>
      </c>
    </row>
    <row r="13" spans="1:16" x14ac:dyDescent="0.25">
      <c r="A13" t="s">
        <v>33</v>
      </c>
      <c r="B13" t="s">
        <v>34</v>
      </c>
      <c r="C13" t="s">
        <v>476</v>
      </c>
      <c r="D13" t="s">
        <v>357</v>
      </c>
      <c r="E13" t="s">
        <v>477</v>
      </c>
      <c r="F13">
        <v>2</v>
      </c>
      <c r="G13" t="s">
        <v>478</v>
      </c>
      <c r="H13" t="s">
        <v>478</v>
      </c>
      <c r="I13" t="s">
        <v>479</v>
      </c>
      <c r="J13" t="s">
        <v>480</v>
      </c>
      <c r="K13" t="s">
        <v>481</v>
      </c>
      <c r="L13" s="116" t="s">
        <v>168</v>
      </c>
      <c r="M13" s="102">
        <f>40*40*3.14*0.25/(150*150*3.14*0.25)*100</f>
        <v>7.1111111111111107</v>
      </c>
      <c r="N13" s="102">
        <f t="shared" ref="N13:N19" si="0">M13*F13</f>
        <v>14.222222222222221</v>
      </c>
    </row>
    <row r="14" spans="1:16" x14ac:dyDescent="0.25">
      <c r="A14" t="s">
        <v>33</v>
      </c>
      <c r="B14" t="s">
        <v>34</v>
      </c>
      <c r="C14" t="s">
        <v>482</v>
      </c>
      <c r="D14" t="s">
        <v>357</v>
      </c>
      <c r="E14" t="s">
        <v>483</v>
      </c>
      <c r="F14">
        <v>2</v>
      </c>
      <c r="G14" t="s">
        <v>478</v>
      </c>
      <c r="H14" t="s">
        <v>478</v>
      </c>
      <c r="I14" t="s">
        <v>479</v>
      </c>
      <c r="J14" t="s">
        <v>480</v>
      </c>
      <c r="K14" t="s">
        <v>481</v>
      </c>
      <c r="L14" s="116" t="s">
        <v>168</v>
      </c>
      <c r="M14" s="102">
        <f>(40*40*3.14*0.25/(150*150*3.14*0.25))*(50/150)*100</f>
        <v>2.3703703703703702</v>
      </c>
      <c r="N14" s="102">
        <f t="shared" si="0"/>
        <v>4.7407407407407405</v>
      </c>
    </row>
    <row r="15" spans="1:16" x14ac:dyDescent="0.25">
      <c r="A15" t="s">
        <v>33</v>
      </c>
      <c r="B15" t="s">
        <v>34</v>
      </c>
      <c r="C15" t="s">
        <v>484</v>
      </c>
      <c r="D15" t="s">
        <v>357</v>
      </c>
      <c r="E15" t="s">
        <v>485</v>
      </c>
      <c r="F15">
        <v>2</v>
      </c>
      <c r="G15" t="s">
        <v>478</v>
      </c>
      <c r="H15" t="s">
        <v>478</v>
      </c>
      <c r="I15" t="s">
        <v>479</v>
      </c>
      <c r="J15" t="s">
        <v>480</v>
      </c>
      <c r="K15" t="s">
        <v>481</v>
      </c>
      <c r="L15" s="116" t="s">
        <v>168</v>
      </c>
      <c r="M15" s="102">
        <f>(40*40*3.14*0.25/(150*150*3.14*0.25))*(20/150)*100</f>
        <v>0.94814814814814818</v>
      </c>
      <c r="N15" s="102">
        <f t="shared" si="0"/>
        <v>1.8962962962962964</v>
      </c>
    </row>
    <row r="16" spans="1:16" x14ac:dyDescent="0.25">
      <c r="A16" t="s">
        <v>33</v>
      </c>
      <c r="B16" t="s">
        <v>34</v>
      </c>
      <c r="C16" t="s">
        <v>486</v>
      </c>
      <c r="D16" t="s">
        <v>357</v>
      </c>
      <c r="E16" t="s">
        <v>487</v>
      </c>
      <c r="F16">
        <v>2</v>
      </c>
      <c r="G16" t="s">
        <v>488</v>
      </c>
      <c r="H16" t="s">
        <v>488</v>
      </c>
      <c r="I16" t="s">
        <v>489</v>
      </c>
      <c r="J16" t="s">
        <v>490</v>
      </c>
      <c r="K16" t="s">
        <v>491</v>
      </c>
      <c r="L16" s="116" t="s">
        <v>168</v>
      </c>
      <c r="M16" s="102">
        <f>30/500*150</f>
        <v>9</v>
      </c>
      <c r="N16" s="102">
        <f>M16*F16</f>
        <v>18</v>
      </c>
    </row>
    <row r="17" spans="1:14" x14ac:dyDescent="0.25">
      <c r="A17" t="s">
        <v>33</v>
      </c>
      <c r="B17" t="s">
        <v>34</v>
      </c>
      <c r="C17" t="s">
        <v>492</v>
      </c>
      <c r="D17" t="s">
        <v>357</v>
      </c>
      <c r="E17" t="s">
        <v>493</v>
      </c>
      <c r="F17">
        <v>1</v>
      </c>
      <c r="L17" s="116" t="s">
        <v>168</v>
      </c>
      <c r="M17" s="102">
        <f>8/1000*5</f>
        <v>0.04</v>
      </c>
      <c r="N17" s="102">
        <f t="shared" si="0"/>
        <v>0.04</v>
      </c>
    </row>
    <row r="18" spans="1:14" x14ac:dyDescent="0.25">
      <c r="A18" t="s">
        <v>33</v>
      </c>
      <c r="B18" t="s">
        <v>34</v>
      </c>
      <c r="C18" t="s">
        <v>494</v>
      </c>
      <c r="D18" t="s">
        <v>357</v>
      </c>
      <c r="E18" t="s">
        <v>495</v>
      </c>
      <c r="F18">
        <v>1</v>
      </c>
      <c r="G18" t="s">
        <v>488</v>
      </c>
      <c r="H18" t="s">
        <v>488</v>
      </c>
      <c r="I18" t="s">
        <v>489</v>
      </c>
      <c r="J18" t="s">
        <v>490</v>
      </c>
      <c r="K18" t="s">
        <v>491</v>
      </c>
      <c r="L18" s="116" t="s">
        <v>168</v>
      </c>
      <c r="M18" s="102">
        <f>10/500*150</f>
        <v>3</v>
      </c>
      <c r="N18" s="102">
        <f t="shared" si="0"/>
        <v>3</v>
      </c>
    </row>
    <row r="19" spans="1:14" x14ac:dyDescent="0.25">
      <c r="A19" t="s">
        <v>33</v>
      </c>
      <c r="B19" t="s">
        <v>34</v>
      </c>
      <c r="C19" t="s">
        <v>496</v>
      </c>
      <c r="D19" t="s">
        <v>357</v>
      </c>
      <c r="E19" t="s">
        <v>497</v>
      </c>
      <c r="F19">
        <v>1</v>
      </c>
      <c r="G19" t="s">
        <v>498</v>
      </c>
      <c r="H19" t="s">
        <v>499</v>
      </c>
      <c r="I19" t="s">
        <v>500</v>
      </c>
      <c r="K19" t="s">
        <v>501</v>
      </c>
      <c r="L19" s="116" t="s">
        <v>168</v>
      </c>
      <c r="M19" s="102">
        <f>7/100*165</f>
        <v>11.55</v>
      </c>
      <c r="N19" s="102">
        <f t="shared" si="0"/>
        <v>11.55</v>
      </c>
    </row>
    <row r="22" spans="1:14" x14ac:dyDescent="0.25">
      <c r="L22" s="116" t="s">
        <v>502</v>
      </c>
      <c r="N22" s="102">
        <f>SUM(N9:N19,N2:N6)</f>
        <v>162.46440985925926</v>
      </c>
    </row>
  </sheetData>
  <hyperlinks>
    <hyperlink ref="I9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63481BC114E438EC3E81B3D29921E" ma:contentTypeVersion="14" ma:contentTypeDescription="Create a new document." ma:contentTypeScope="" ma:versionID="d9f1272d4fb4e3e52c8f4d1f110e9f40">
  <xsd:schema xmlns:xsd="http://www.w3.org/2001/XMLSchema" xmlns:xs="http://www.w3.org/2001/XMLSchema" xmlns:p="http://schemas.microsoft.com/office/2006/metadata/properties" xmlns:ns2="13fc6f49-9e44-4c08-88fd-93f21326d754" xmlns:ns3="a736c8a2-c427-4683-9009-279daccd4435" targetNamespace="http://schemas.microsoft.com/office/2006/metadata/properties" ma:root="true" ma:fieldsID="87ce4213e74ef88cea4b80c8ba4822f6" ns2:_="" ns3:_="">
    <xsd:import namespace="13fc6f49-9e44-4c08-88fd-93f21326d754"/>
    <xsd:import namespace="a736c8a2-c427-4683-9009-279daccd44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c6f49-9e44-4c08-88fd-93f21326d7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54eff52-6b6d-4e5f-a3b0-187f185b1d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6c8a2-c427-4683-9009-279daccd443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ed22542-92ba-42f5-a809-140c89857480}" ma:internalName="TaxCatchAll" ma:showField="CatchAllData" ma:web="a736c8a2-c427-4683-9009-279daccd44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fc6f49-9e44-4c08-88fd-93f21326d754">
      <Terms xmlns="http://schemas.microsoft.com/office/infopath/2007/PartnerControls"/>
    </lcf76f155ced4ddcb4097134ff3c332f>
    <TaxCatchAll xmlns="a736c8a2-c427-4683-9009-279daccd4435" xsi:nil="true"/>
  </documentManagement>
</p:properties>
</file>

<file path=customXml/itemProps1.xml><?xml version="1.0" encoding="utf-8"?>
<ds:datastoreItem xmlns:ds="http://schemas.openxmlformats.org/officeDocument/2006/customXml" ds:itemID="{673E6649-F6E3-4F58-B11A-9D55B92599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648526-2851-475C-9A94-3AA2500C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c6f49-9e44-4c08-88fd-93f21326d754"/>
    <ds:schemaRef ds:uri="a736c8a2-c427-4683-9009-279daccd44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AAAE02-E2B5-40CB-852A-DFC66B9D4215}">
  <ds:schemaRefs>
    <ds:schemaRef ds:uri="http://purl.org/dc/elements/1.1/"/>
    <ds:schemaRef ds:uri="http://schemas.microsoft.com/office/2006/metadata/properties"/>
    <ds:schemaRef ds:uri="http://purl.org/dc/terms/"/>
    <ds:schemaRef ds:uri="a736c8a2-c427-4683-9009-279daccd4435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3fc6f49-9e44-4c08-88fd-93f21326d75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SeqV3_PrgeAllAreas</vt:lpstr>
      <vt:lpstr>SeqV3_RemovalArea</vt:lpstr>
      <vt:lpstr>SeqV3_ComprArea</vt:lpstr>
      <vt:lpstr>ListOfPoweredComponents</vt:lpstr>
      <vt:lpstr>ListOfSensors</vt:lpstr>
      <vt:lpstr>Automation</vt:lpstr>
      <vt:lpstr>ListOfHEXs</vt:lpstr>
      <vt:lpstr>Material</vt:lpstr>
      <vt:lpstr>ListOfPoweredComponents!Print_Area</vt:lpstr>
      <vt:lpstr>ListOfSensors!Print_Area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2023-09-20T15:59:30Z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0x01010082363481BC114E438EC3E81B3D29921E</vt:lpwstr>
  </property>
</Properties>
</file>