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s\HPC\Assignment\3\"/>
    </mc:Choice>
  </mc:AlternateContent>
  <xr:revisionPtr revIDLastSave="0" documentId="13_ncr:1_{310BA617-F1E8-4D6B-8964-C967064EFE6F}" xr6:coauthVersionLast="47" xr6:coauthVersionMax="47" xr10:uidLastSave="{00000000-0000-0000-0000-000000000000}"/>
  <bookViews>
    <workbookView xWindow="-120" yWindow="-120" windowWidth="29040" windowHeight="15840" xr2:uid="{D870C392-E802-43C5-8DD2-BE982FA4AB76}"/>
  </bookViews>
  <sheets>
    <sheet name="SERIAL" sheetId="5" r:id="rId1"/>
    <sheet name="1 NODE" sheetId="2" r:id="rId2"/>
    <sheet name="2 NODES" sheetId="4" r:id="rId3"/>
    <sheet name="GPU" sheetId="7" r:id="rId4"/>
    <sheet name="Sheet4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5" l="1"/>
  <c r="N14" i="5"/>
  <c r="K2" i="7"/>
  <c r="K3" i="7"/>
  <c r="K4" i="7"/>
  <c r="M4" i="7" s="1"/>
  <c r="N4" i="7" s="1"/>
  <c r="B2" i="4"/>
  <c r="K2" i="4"/>
  <c r="K3" i="4"/>
  <c r="K4" i="4"/>
  <c r="M2" i="4"/>
  <c r="N2" i="4" s="1"/>
  <c r="M3" i="4"/>
  <c r="N3" i="4" s="1"/>
  <c r="M4" i="4"/>
  <c r="N4" i="4" s="1"/>
  <c r="K2" i="2"/>
  <c r="B7" i="2"/>
  <c r="B6" i="2"/>
  <c r="B5" i="2"/>
  <c r="B4" i="2"/>
  <c r="M4" i="2" s="1"/>
  <c r="N4" i="2" s="1"/>
  <c r="B3" i="2"/>
  <c r="B2" i="2"/>
  <c r="K3" i="2"/>
  <c r="K4" i="2"/>
  <c r="K5" i="2"/>
  <c r="M5" i="2" s="1"/>
  <c r="N5" i="2" s="1"/>
  <c r="K6" i="2"/>
  <c r="K7" i="2"/>
  <c r="M7" i="2" s="1"/>
  <c r="N7" i="2" s="1"/>
  <c r="M3" i="2"/>
  <c r="N3" i="2" s="1"/>
  <c r="M6" i="2"/>
  <c r="N6" i="2"/>
  <c r="M14" i="8"/>
  <c r="M12" i="8"/>
  <c r="L12" i="8"/>
  <c r="M3" i="7"/>
  <c r="N3" i="7" s="1"/>
  <c r="M2" i="7"/>
  <c r="N2" i="7" s="1"/>
  <c r="I32" i="2"/>
  <c r="I30" i="2"/>
  <c r="I28" i="2"/>
  <c r="I26" i="2"/>
  <c r="I24" i="2"/>
  <c r="H22" i="2"/>
  <c r="G22" i="2"/>
  <c r="I22" i="2" s="1"/>
  <c r="K13" i="4"/>
  <c r="K12" i="4"/>
  <c r="K11" i="4"/>
  <c r="M2" i="2" l="1"/>
  <c r="N2" i="2" s="1"/>
</calcChain>
</file>

<file path=xl/sharedStrings.xml><?xml version="1.0" encoding="utf-8"?>
<sst xmlns="http://schemas.openxmlformats.org/spreadsheetml/2006/main" count="264" uniqueCount="50">
  <si>
    <t xml:space="preserve">Nx </t>
  </si>
  <si>
    <t xml:space="preserve">Ny </t>
  </si>
  <si>
    <t xml:space="preserve">Nz </t>
  </si>
  <si>
    <t xml:space="preserve">C(L,N) </t>
  </si>
  <si>
    <t xml:space="preserve">Tc(L,N) </t>
  </si>
  <si>
    <t xml:space="preserve">P(L,N) </t>
  </si>
  <si>
    <t>N</t>
  </si>
  <si>
    <t>--map-by</t>
  </si>
  <si>
    <t>socket</t>
  </si>
  <si>
    <t>core</t>
  </si>
  <si>
    <t xml:space="preserve">Tc(L,~N) = c(L,~N)/B +kTℓ </t>
  </si>
  <si>
    <t>P(L,~N) = (L^3*N)/(Ts(L)+Tc(L,~N))</t>
  </si>
  <si>
    <r>
      <t>c(L,N)=L^</t>
    </r>
    <r>
      <rPr>
        <i/>
        <sz val="18"/>
        <color rgb="FF000000"/>
        <rFont val="Calibri-Italic"/>
      </rPr>
      <t xml:space="preserve">2 </t>
    </r>
    <r>
      <rPr>
        <i/>
        <sz val="26"/>
        <color rgb="FF000000"/>
        <rFont val="Calibri-Italic"/>
      </rPr>
      <t xml:space="preserve">*k *2 *8 </t>
    </r>
    <r>
      <rPr>
        <sz val="26"/>
        <color rgb="FF000000"/>
        <rFont val="Calibri"/>
        <family val="2"/>
        <scheme val="minor"/>
      </rPr>
      <t>(Mb)</t>
    </r>
  </si>
  <si>
    <t>B</t>
  </si>
  <si>
    <t>Tl s</t>
  </si>
  <si>
    <t>Maxtime</t>
  </si>
  <si>
    <t>,</t>
  </si>
  <si>
    <t>Mintime</t>
  </si>
  <si>
    <t>+</t>
  </si>
  <si>
    <t>JacobiMi</t>
  </si>
  <si>
    <t>JacobiMa</t>
  </si>
  <si>
    <t>Residual</t>
  </si>
  <si>
    <t>MLUPs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</si>
  <si>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</si>
  <si>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</si>
  <si>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</si>
  <si>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</si>
  <si>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</si>
  <si>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</si>
  <si>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</si>
  <si>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</si>
  <si>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</si>
  <si>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</si>
  <si>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</si>
  <si>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</si>
  <si>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</si>
  <si>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</si>
  <si>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</si>
  <si>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</si>
  <si>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L</t>
  </si>
  <si>
    <t>Ts</t>
  </si>
  <si>
    <t>Maxtime ,</t>
  </si>
  <si>
    <t>M</t>
  </si>
  <si>
    <t>intime +</t>
  </si>
  <si>
    <t>J</t>
  </si>
  <si>
    <t>acobiMi ,</t>
  </si>
  <si>
    <t>acobiMa</t>
  </si>
  <si>
    <t>Column17</t>
  </si>
  <si>
    <t>Tobs</t>
  </si>
  <si>
    <t>k *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</si>
</sst>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6"/>
      <color rgb="FFFFFFFF"/>
      <name val="Calibri-Bold"/>
    </font>
    <font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i/>
      <sz val="26"/>
      <color rgb="FF000000"/>
      <name val="Calibri-Italic"/>
    </font>
    <font>
      <i/>
      <sz val="18"/>
      <color rgb="FF000000"/>
      <name val="Calibri-Italic"/>
    </font>
    <font>
      <sz val="26"/>
      <color rgb="FF000000"/>
      <name val="Calibri"/>
      <family val="2"/>
      <scheme val="minor"/>
    </font>
    <font>
      <i/>
      <sz val="26"/>
      <color theme="1"/>
      <name val="Calibri "/>
    </font>
    <font>
      <sz val="26"/>
      <color theme="1"/>
      <name val="Calibri"/>
      <family val="2"/>
      <scheme val="minor"/>
    </font>
    <font>
      <i/>
      <sz val="2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quotePrefix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quotePrefix="1" applyFont="1" applyBorder="1" applyAlignment="1">
      <alignment vertical="center" wrapText="1"/>
    </xf>
    <xf numFmtId="0" fontId="2" fillId="0" borderId="2" xfId="0" quotePrefix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/>
    <xf numFmtId="0" fontId="0" fillId="0" borderId="0" xfId="0" applyAlignment="1"/>
    <xf numFmtId="0" fontId="2" fillId="0" borderId="3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3" fillId="0" borderId="5" xfId="0" applyFont="1" applyBorder="1" applyAlignment="1">
      <alignment vertical="center" wrapText="1"/>
    </xf>
    <xf numFmtId="0" fontId="11" fillId="0" borderId="0" xfId="0" applyFont="1"/>
    <xf numFmtId="0" fontId="10" fillId="0" borderId="0" xfId="0" applyFont="1"/>
  </cellXfs>
  <cellStyles count="1">
    <cellStyle name="Normal" xfId="0" builtinId="0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FFFFFF"/>
        <name val="Calibri-Bold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FFFFFF"/>
        <name val="Calibri-Bold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FFFFFF"/>
        <name val="Calibri-Bold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4406AF-A387-4389-8119-F05EDAC70CDB}" name="Table3" displayName="Table3" ref="A1:P11" totalsRowShown="0">
  <autoFilter ref="A1:P11" xr:uid="{374406AF-A387-4389-8119-F05EDAC70CDB}"/>
  <tableColumns count="16">
    <tableColumn id="1" xr3:uid="{39DE2E13-7787-48EF-8806-E278C155905F}" name="Column1" dataDxfId="48"/>
    <tableColumn id="2" xr3:uid="{BBFDCA98-FE2D-4BE2-B172-4180CB17B172}" name="Column2"/>
    <tableColumn id="3" xr3:uid="{DB020A55-AE42-4B90-A57E-8D1A1EC787D4}" name="Column3"/>
    <tableColumn id="4" xr3:uid="{6ABA4C06-9A63-4DE4-BA41-39D6E6EA7EF1}" name="Column4"/>
    <tableColumn id="5" xr3:uid="{C95D1D71-A802-4828-8141-98212AE70C24}" name="Column5"/>
    <tableColumn id="6" xr3:uid="{3361D232-36D1-4741-B09B-2E742B08B1AA}" name="Column6"/>
    <tableColumn id="7" xr3:uid="{882659D1-C4F4-47B3-B0FA-F500ABA7F5EC}" name="Column7"/>
    <tableColumn id="8" xr3:uid="{3EBFC220-F013-40D5-83CF-A203FA2367F1}" name="Column8"/>
    <tableColumn id="9" xr3:uid="{8CE1A8F2-EEF1-4D4A-AE70-DF675C8A0AA4}" name="Column9"/>
    <tableColumn id="10" xr3:uid="{9F557A8F-54E4-4157-B1B4-D8995F7C889E}" name="Column10"/>
    <tableColumn id="11" xr3:uid="{794080AF-8A3C-4A20-B8A1-D0E407BEE6D0}" name="Column11"/>
    <tableColumn id="12" xr3:uid="{F28F45CA-BAA9-4DD3-8F92-81C04F54C584}" name="Column12"/>
    <tableColumn id="13" xr3:uid="{88DB8936-C820-41FE-BAA0-722367824F9C}" name="Column13"/>
    <tableColumn id="14" xr3:uid="{C2F14B39-9C34-4000-B31A-7FB2789882D6}" name="Column14"/>
    <tableColumn id="15" xr3:uid="{5E43804F-7E1C-4529-8B6C-1E23A896580C}" name="Column15"/>
    <tableColumn id="16" xr3:uid="{BED93B53-4CB4-4887-9259-0E34899362D1}" name="Column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0BC5E-2C3B-44FC-B5B6-19CA5AE43752}" name="Table1" displayName="Table1" ref="A1:N7" totalsRowShown="0" headerRowDxfId="59" dataDxfId="57" headerRowBorderDxfId="58" tableBorderDxfId="56" totalsRowBorderDxfId="55">
  <autoFilter ref="A1:N7" xr:uid="{6DB0BC5E-2C3B-44FC-B5B6-19CA5AE43752}"/>
  <tableColumns count="14">
    <tableColumn id="10" xr3:uid="{07CB5310-D7B8-4AFD-976B-205DDC19852E}" name="--map-by" dataDxfId="54"/>
    <tableColumn id="12" xr3:uid="{744E0E23-B005-4F3F-849D-92410D4A7BE9}" name="Tl s" dataDxfId="47"/>
    <tableColumn id="11" xr3:uid="{FA347C9B-2E48-4F1D-B45D-E77E241BC545}" name="B" dataDxfId="46"/>
    <tableColumn id="16" xr3:uid="{D4F0E5AD-68E7-43F8-8DF6-556F643DCC18}" name="Ts" dataDxfId="44"/>
    <tableColumn id="15" xr3:uid="{3420FFD8-B52A-48E1-91F8-306C422D2021}" name="L" dataDxfId="45"/>
    <tableColumn id="1" xr3:uid="{E0800581-2D0C-4872-8400-4D461AA5D54F}" name="N" dataDxfId="53"/>
    <tableColumn id="2" xr3:uid="{FD9C7657-B926-4E2B-A0C0-49A905E6A384}" name="Nx " dataDxfId="52"/>
    <tableColumn id="3" xr3:uid="{FE789DA8-1B3A-48E2-BF91-E1E266BEA521}" name="Ny " dataDxfId="51"/>
    <tableColumn id="4" xr3:uid="{500AD715-5409-44BE-8EA1-0A5D7A864C35}" name="Nz " dataDxfId="50"/>
    <tableColumn id="5" xr3:uid="{D047F588-1A71-431B-8BF4-9FFF036BDB12}" name="k * 2" dataDxfId="49"/>
    <tableColumn id="6" xr3:uid="{CEF37177-3D8B-42C8-A757-104F78E8391F}" name="C(L,N) " dataDxfId="2">
      <calculatedColumnFormula>((E2*0.001)^2)*J2*8</calculatedColumnFormula>
    </tableColumn>
    <tableColumn id="14" xr3:uid="{B6E6B3C0-0EF2-47B4-8235-30FCAFBD0C78}" name="Tobs" dataDxfId="43"/>
    <tableColumn id="7" xr3:uid="{674227D2-C065-4F22-A127-E960056FDB81}" name="Tc(L,N) " dataDxfId="3">
      <calculatedColumnFormula>(K2/C2) + ((J2/2)*B2)</calculatedColumnFormula>
    </tableColumn>
    <tableColumn id="8" xr3:uid="{9C52EB82-F8A1-47B4-B3BD-A8E60F72A08F}" name="P(L,N) " dataDxfId="4">
      <calculatedColumnFormula>((E2^3)*F2)/(D2+M2)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7E75EF-8828-4D61-B1C8-5462F1DDD9D8}" name="Table16" displayName="Table16" ref="A1:N4" totalsRowShown="0" headerRowDxfId="42" dataDxfId="41" headerRowBorderDxfId="39" tableBorderDxfId="40" totalsRowBorderDxfId="38">
  <autoFilter ref="A1:N4" xr:uid="{EB7E75EF-8828-4D61-B1C8-5462F1DDD9D8}"/>
  <tableColumns count="14">
    <tableColumn id="10" xr3:uid="{C2100CDE-9F08-47B9-9A16-DADE5C8B9D16}" name="--map-by" dataDxfId="37"/>
    <tableColumn id="12" xr3:uid="{7B3C27D1-C5F1-4BE1-9B07-EC92A7E57671}" name="Tl s" dataDxfId="36"/>
    <tableColumn id="11" xr3:uid="{3BB5F725-4186-4DCC-ADC0-672C49B1C400}" name="B" dataDxfId="35"/>
    <tableColumn id="16" xr3:uid="{5D0CD51C-D253-4F13-ADE6-F3F234A22C83}" name="Ts" dataDxfId="34"/>
    <tableColumn id="15" xr3:uid="{3E7A587D-F1C1-49B4-AC3A-148DB9BB569B}" name="L" dataDxfId="33"/>
    <tableColumn id="1" xr3:uid="{F40406AB-8534-4125-B1FC-4586A7C0BA29}" name="N" dataDxfId="32"/>
    <tableColumn id="2" xr3:uid="{63734ABB-B8FC-4676-A907-11559E4D73B3}" name="Nx " dataDxfId="31"/>
    <tableColumn id="3" xr3:uid="{3D44B2B7-3AF7-4BE5-A16E-BBFD201AC207}" name="Ny " dataDxfId="30"/>
    <tableColumn id="4" xr3:uid="{D4D43C37-0314-439D-B0F5-B0324A20DA7C}" name="Nz " dataDxfId="29"/>
    <tableColumn id="5" xr3:uid="{342B7A41-9366-4462-AE30-3F5A7ED8245B}" name="k * 2" dataDxfId="28"/>
    <tableColumn id="6" xr3:uid="{316C0DA6-6DC6-4FDB-9907-EADA849F4092}" name="C(L,N) " dataDxfId="1">
      <calculatedColumnFormula>E2*0.001*J2*8</calculatedColumnFormula>
    </tableColumn>
    <tableColumn id="14" xr3:uid="{1283E586-85A3-4AA3-9A27-91419D930852}" name="Tobs" dataDxfId="27"/>
    <tableColumn id="7" xr3:uid="{6DF5C714-3EEF-48AC-8518-3E7A40038807}" name="Tc(L,N) " dataDxfId="26">
      <calculatedColumnFormula>(K2/C2) + (J2*B2)</calculatedColumnFormula>
    </tableColumn>
    <tableColumn id="8" xr3:uid="{9D77F8BF-B7BF-41CA-AFF0-CA634257A9A9}" name="P(L,N) " dataDxfId="25">
      <calculatedColumnFormula>(E2^3)*F2/(D2+M2)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393DF3-B9C3-4524-9E37-E95EFBA038C7}" name="Table167" displayName="Table167" ref="A1:N4" totalsRowShown="0" headerRowDxfId="24" dataDxfId="23" headerRowBorderDxfId="21" tableBorderDxfId="22" totalsRowBorderDxfId="20">
  <autoFilter ref="A1:N4" xr:uid="{BF393DF3-B9C3-4524-9E37-E95EFBA038C7}"/>
  <tableColumns count="14">
    <tableColumn id="10" xr3:uid="{6F567635-A26E-4F38-87E9-EB1728590539}" name="--map-by" dataDxfId="19"/>
    <tableColumn id="12" xr3:uid="{905082A4-C831-48B6-9E6C-26E1F0DD38D9}" name="Tl s" dataDxfId="18"/>
    <tableColumn id="11" xr3:uid="{87D634D3-44FF-4035-8C08-100E272F7904}" name="B" dataDxfId="17"/>
    <tableColumn id="16" xr3:uid="{ED08E2EB-C859-4128-91C9-758CDEBF230F}" name="Ts" dataDxfId="16"/>
    <tableColumn id="15" xr3:uid="{1A85FD7A-3027-4B95-B732-C1CA47D073C7}" name="L" dataDxfId="15"/>
    <tableColumn id="1" xr3:uid="{C57FA1E8-D379-4C53-AEF0-138E50BEBDEB}" name="N" dataDxfId="14"/>
    <tableColumn id="2" xr3:uid="{00F9DA4A-F38E-4AA4-99C7-12275EBB2222}" name="Nx " dataDxfId="13"/>
    <tableColumn id="3" xr3:uid="{AF9F2F03-92EC-4AF4-9858-33BE21361361}" name="Ny " dataDxfId="12"/>
    <tableColumn id="4" xr3:uid="{4A5AFB7B-86D2-4A53-A1ED-677439C03357}" name="Nz " dataDxfId="11"/>
    <tableColumn id="5" xr3:uid="{C1B4E906-AA8F-4CB7-8D73-226ED7CC2AA2}" name="k * 2" dataDxfId="10"/>
    <tableColumn id="6" xr3:uid="{5E3FE9C6-AF75-4782-8A40-02F4D6C0C252}" name="C(L,N) " dataDxfId="0">
      <calculatedColumnFormula>1200*0.001*J2*8</calculatedColumnFormula>
    </tableColumn>
    <tableColumn id="14" xr3:uid="{9022617A-0C9F-479A-ABA0-4CC26A58592F}" name="Tobs" dataDxfId="9"/>
    <tableColumn id="7" xr3:uid="{77D5E79D-5DF2-42AA-AF90-321DDBF5B6A4}" name="Tc(L,N) " dataDxfId="8">
      <calculatedColumnFormula>(K2/C2) + (J2*B2)</calculatedColumnFormula>
    </tableColumn>
    <tableColumn id="8" xr3:uid="{5A4D8F85-3B58-4F52-82A0-61803D53EC1A}" name="P(L,N) " dataDxfId="7">
      <calculatedColumnFormula>(E2^3)*F2/(D2+M2)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74FBB7-0111-485C-8FA2-CB2DBCFD20CA}" name="Table7" displayName="Table7" ref="A1:Q12" totalsRowCount="1">
  <autoFilter ref="A1:Q11" xr:uid="{6A74FBB7-0111-485C-8FA2-CB2DBCFD20CA}"/>
  <tableColumns count="17">
    <tableColumn id="1" xr3:uid="{D908F7A8-7B9A-44A7-8564-799E7AA6B142}" name="Column1" dataDxfId="6" totalsRowDxfId="5"/>
    <tableColumn id="2" xr3:uid="{18554A41-C6EE-4335-8A3E-6CD2BB81DDD9}" name="Column2"/>
    <tableColumn id="3" xr3:uid="{43233084-D210-4F06-937D-3240D4B6B302}" name="Column3"/>
    <tableColumn id="4" xr3:uid="{15D7E78C-D006-4823-AD58-B7A61179263F}" name="Column4"/>
    <tableColumn id="5" xr3:uid="{1AAD197E-8879-4F5B-8988-7AA47DD1F71E}" name="Column5"/>
    <tableColumn id="6" xr3:uid="{EEA1BC55-8B5D-4F5F-9EC4-6B7D897AA2AF}" name="Column6"/>
    <tableColumn id="7" xr3:uid="{6446BF86-CDDB-454B-8867-F91260BFC12B}" name="Column7"/>
    <tableColumn id="8" xr3:uid="{BD6C1218-6394-4626-A2ED-0929BD45C16B}" name="Column8"/>
    <tableColumn id="9" xr3:uid="{014A2682-45F8-4D0D-9B7F-70DC4144992C}" name="Column9"/>
    <tableColumn id="10" xr3:uid="{F36630C7-96D1-441C-BFBC-FB2FD5BE1631}" name="Column10"/>
    <tableColumn id="11" xr3:uid="{A5450A84-3D65-405F-A601-924E113C6383}" name="Column11"/>
    <tableColumn id="12" xr3:uid="{259956FF-5FFA-4154-B0CD-431F3F7C7617}" name="Column12" totalsRowFunction="custom">
      <totalsRowFormula>AVERAGE(L2:L11)</totalsRowFormula>
    </tableColumn>
    <tableColumn id="13" xr3:uid="{59AA9015-8FC8-4C28-BF98-E70E256C6009}" name="Column13" totalsRowFunction="custom">
      <totalsRowFormula>AVERAGE(M2:M11)</totalsRowFormula>
    </tableColumn>
    <tableColumn id="14" xr3:uid="{66089FB8-2A9C-4530-8B08-DD455A2DB8B0}" name="Column14"/>
    <tableColumn id="15" xr3:uid="{6FAB0D05-E7EE-4658-AA5E-52283307EEB8}" name="Column15"/>
    <tableColumn id="16" xr3:uid="{C683F776-E0BB-466D-B739-55F7D0C36C70}" name="Column16"/>
    <tableColumn id="17" xr3:uid="{B7BB8748-0615-4034-9C2A-26C00E8DCC67}" name="Column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3C280-A969-49CD-A1E1-AF3AA6D45268}">
  <dimension ref="A1:P17"/>
  <sheetViews>
    <sheetView tabSelected="1" workbookViewId="0">
      <selection activeCell="N21" sqref="N21"/>
    </sheetView>
  </sheetViews>
  <sheetFormatPr defaultRowHeight="14.4"/>
  <cols>
    <col min="2" max="9" width="10.44140625" customWidth="1"/>
    <col min="10" max="16" width="11.44140625" customWidth="1"/>
  </cols>
  <sheetData>
    <row r="1" spans="1:16">
      <c r="A1" s="15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</row>
    <row r="2" spans="1:16">
      <c r="A2" s="15">
        <v>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16</v>
      </c>
      <c r="H2" t="s">
        <v>20</v>
      </c>
      <c r="I2">
        <v>15.250423496</v>
      </c>
      <c r="J2">
        <v>15.250423496</v>
      </c>
      <c r="K2">
        <v>15.050872681</v>
      </c>
      <c r="L2">
        <v>15.050872681</v>
      </c>
      <c r="M2" t="s">
        <v>21</v>
      </c>
      <c r="N2">
        <v>12019999.990700001</v>
      </c>
      <c r="O2" t="s">
        <v>22</v>
      </c>
      <c r="P2">
        <v>113.308328812</v>
      </c>
    </row>
    <row r="3" spans="1:16">
      <c r="A3" s="15">
        <v>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16</v>
      </c>
      <c r="H3" t="s">
        <v>20</v>
      </c>
      <c r="I3">
        <v>15.247606835999999</v>
      </c>
      <c r="J3">
        <v>15.247606835999999</v>
      </c>
      <c r="K3">
        <v>15.049428256000001</v>
      </c>
      <c r="L3">
        <v>15.049428256000001</v>
      </c>
      <c r="M3" t="s">
        <v>21</v>
      </c>
      <c r="N3">
        <v>1999999.99988</v>
      </c>
      <c r="O3" t="s">
        <v>22</v>
      </c>
      <c r="P3">
        <v>113.329260033</v>
      </c>
    </row>
    <row r="4" spans="1:16">
      <c r="A4" s="15">
        <v>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16</v>
      </c>
      <c r="H4" t="s">
        <v>20</v>
      </c>
      <c r="I4">
        <v>15.246573810999999</v>
      </c>
      <c r="J4">
        <v>15.246573810999999</v>
      </c>
      <c r="K4">
        <v>15.049341870999999</v>
      </c>
      <c r="L4">
        <v>15.049341870999999</v>
      </c>
      <c r="M4" t="s">
        <v>21</v>
      </c>
      <c r="N4">
        <v>425925.92576900002</v>
      </c>
      <c r="O4" t="s">
        <v>22</v>
      </c>
      <c r="P4">
        <v>113.336938608</v>
      </c>
    </row>
    <row r="5" spans="1:16">
      <c r="A5" s="15">
        <v>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16</v>
      </c>
      <c r="H5" t="s">
        <v>20</v>
      </c>
      <c r="I5">
        <v>15.24828933</v>
      </c>
      <c r="J5">
        <v>15.24828933</v>
      </c>
      <c r="K5">
        <v>15.050666054000001</v>
      </c>
      <c r="L5">
        <v>15.050666054000001</v>
      </c>
      <c r="M5" t="s">
        <v>21</v>
      </c>
      <c r="N5">
        <v>126543.209762</v>
      </c>
      <c r="O5" t="s">
        <v>22</v>
      </c>
      <c r="P5">
        <v>113.32418756</v>
      </c>
    </row>
    <row r="6" spans="1:16">
      <c r="A6" s="15">
        <v>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16</v>
      </c>
      <c r="H6" t="s">
        <v>20</v>
      </c>
      <c r="I6">
        <v>15.246728509</v>
      </c>
      <c r="J6">
        <v>15.246728509</v>
      </c>
      <c r="K6">
        <v>15.049376876</v>
      </c>
      <c r="L6">
        <v>15.049376876</v>
      </c>
      <c r="M6" t="s">
        <v>21</v>
      </c>
      <c r="N6">
        <v>51826.131691199997</v>
      </c>
      <c r="O6" t="s">
        <v>22</v>
      </c>
      <c r="P6">
        <v>113.33578865699999</v>
      </c>
    </row>
    <row r="7" spans="1:16">
      <c r="A7" s="15">
        <v>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16</v>
      </c>
      <c r="H7" t="s">
        <v>20</v>
      </c>
      <c r="I7">
        <v>15.247300339000001</v>
      </c>
      <c r="J7">
        <v>15.247300339000001</v>
      </c>
      <c r="K7">
        <v>15.049667510000001</v>
      </c>
      <c r="L7">
        <v>15.049667510000001</v>
      </c>
      <c r="M7" t="s">
        <v>21</v>
      </c>
      <c r="N7">
        <v>26702.135098700001</v>
      </c>
      <c r="O7" t="s">
        <v>22</v>
      </c>
      <c r="P7">
        <v>113.331538146</v>
      </c>
    </row>
    <row r="8" spans="1:16">
      <c r="A8" s="15">
        <v>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16</v>
      </c>
      <c r="H8" t="s">
        <v>20</v>
      </c>
      <c r="I8">
        <v>15.244702414000001</v>
      </c>
      <c r="J8">
        <v>15.244702414000001</v>
      </c>
      <c r="K8">
        <v>15.048902282</v>
      </c>
      <c r="L8">
        <v>15.048902282</v>
      </c>
      <c r="M8" t="s">
        <v>21</v>
      </c>
      <c r="N8">
        <v>15893.998892199999</v>
      </c>
      <c r="O8" t="s">
        <v>22</v>
      </c>
      <c r="P8">
        <v>113.350851533</v>
      </c>
    </row>
    <row r="9" spans="1:16">
      <c r="A9" s="15">
        <v>4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16</v>
      </c>
      <c r="H9" t="s">
        <v>20</v>
      </c>
      <c r="I9">
        <v>15.245437932</v>
      </c>
      <c r="J9">
        <v>15.245437932</v>
      </c>
      <c r="K9">
        <v>15.049646868</v>
      </c>
      <c r="L9">
        <v>15.049646868</v>
      </c>
      <c r="M9" t="s">
        <v>21</v>
      </c>
      <c r="N9">
        <v>10378.2429895</v>
      </c>
      <c r="O9" t="s">
        <v>22</v>
      </c>
      <c r="P9">
        <v>113.345382908</v>
      </c>
    </row>
    <row r="10" spans="1:16">
      <c r="A10" s="15">
        <v>4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16</v>
      </c>
      <c r="H10" t="s">
        <v>20</v>
      </c>
      <c r="I10">
        <v>15.245576548000001</v>
      </c>
      <c r="J10">
        <v>15.245576548000001</v>
      </c>
      <c r="K10">
        <v>15.049260566999999</v>
      </c>
      <c r="L10">
        <v>15.049260566999999</v>
      </c>
      <c r="M10" t="s">
        <v>21</v>
      </c>
      <c r="N10">
        <v>7222.2632985099999</v>
      </c>
      <c r="O10" t="s">
        <v>22</v>
      </c>
      <c r="P10">
        <v>113.344352348</v>
      </c>
    </row>
    <row r="11" spans="1:16">
      <c r="A11" s="15">
        <v>4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16</v>
      </c>
      <c r="H11" t="s">
        <v>20</v>
      </c>
      <c r="I11">
        <v>15.24533106</v>
      </c>
      <c r="J11">
        <v>15.24533106</v>
      </c>
      <c r="K11">
        <v>15.049164380000001</v>
      </c>
      <c r="L11">
        <v>15.049164380000001</v>
      </c>
      <c r="M11" t="s">
        <v>21</v>
      </c>
      <c r="N11">
        <v>5266.18987139</v>
      </c>
      <c r="O11" t="s">
        <v>22</v>
      </c>
      <c r="P11">
        <v>113.34617747599999</v>
      </c>
    </row>
    <row r="14" spans="1:16">
      <c r="M14">
        <f>AVERAGE(Table3[Column11])</f>
        <v>15.049632734499999</v>
      </c>
      <c r="N14">
        <f>AVERAGE(Table3[Column12])</f>
        <v>15.049632734499999</v>
      </c>
    </row>
    <row r="17" spans="12:12">
      <c r="L17">
        <v>15.049632734499999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422B4-DEED-4215-A043-542ABF000BF8}">
  <dimension ref="A1:O32"/>
  <sheetViews>
    <sheetView workbookViewId="0">
      <selection sqref="A1:N7"/>
    </sheetView>
  </sheetViews>
  <sheetFormatPr defaultRowHeight="14.4"/>
  <cols>
    <col min="1" max="5" width="16" customWidth="1"/>
    <col min="10" max="10" width="12.88671875" customWidth="1"/>
    <col min="11" max="12" width="14.33203125" customWidth="1"/>
    <col min="13" max="13" width="24.33203125" customWidth="1"/>
    <col min="14" max="14" width="21.5546875" customWidth="1"/>
  </cols>
  <sheetData>
    <row r="1" spans="1:15" ht="21">
      <c r="A1" s="6" t="s">
        <v>7</v>
      </c>
      <c r="B1" s="3" t="s">
        <v>14</v>
      </c>
      <c r="C1" s="3" t="s">
        <v>13</v>
      </c>
      <c r="D1" s="3" t="s">
        <v>40</v>
      </c>
      <c r="E1" s="3" t="s">
        <v>39</v>
      </c>
      <c r="F1" s="3" t="s">
        <v>6</v>
      </c>
      <c r="G1" s="4" t="s">
        <v>0</v>
      </c>
      <c r="H1" s="4" t="s">
        <v>1</v>
      </c>
      <c r="I1" s="4" t="s">
        <v>2</v>
      </c>
      <c r="J1" s="4" t="s">
        <v>49</v>
      </c>
      <c r="K1" s="4" t="s">
        <v>3</v>
      </c>
      <c r="L1" s="4" t="s">
        <v>48</v>
      </c>
      <c r="M1" s="4" t="s">
        <v>4</v>
      </c>
      <c r="N1" s="4" t="s">
        <v>5</v>
      </c>
    </row>
    <row r="2" spans="1:15" ht="21">
      <c r="A2" s="5" t="s">
        <v>8</v>
      </c>
      <c r="B2" s="14">
        <f>0.56</f>
        <v>0.56000000000000005</v>
      </c>
      <c r="C2" s="17">
        <v>12060</v>
      </c>
      <c r="D2" s="17">
        <v>15.04</v>
      </c>
      <c r="E2" s="7">
        <v>1200</v>
      </c>
      <c r="F2" s="2">
        <v>4</v>
      </c>
      <c r="G2" s="1">
        <v>2</v>
      </c>
      <c r="H2" s="1">
        <v>2</v>
      </c>
      <c r="I2" s="1">
        <v>1</v>
      </c>
      <c r="J2" s="1">
        <v>4</v>
      </c>
      <c r="K2" s="8">
        <f>((E2*0.001)^2)*J2*8</f>
        <v>46.08</v>
      </c>
      <c r="L2" s="17">
        <v>3.7648228124999998</v>
      </c>
      <c r="M2" s="8">
        <f t="shared" ref="M2:M7" si="0">(K2/C2) + ((J2/2)*B2)</f>
        <v>1.1238208955223881</v>
      </c>
      <c r="N2" s="8">
        <f t="shared" ref="N2:N7" si="1">((E2^3)*F2)/(D2+M2)</f>
        <v>427621664.74603313</v>
      </c>
    </row>
    <row r="3" spans="1:15" ht="21">
      <c r="A3" s="5" t="s">
        <v>9</v>
      </c>
      <c r="B3" s="14">
        <f>0.24</f>
        <v>0.24</v>
      </c>
      <c r="C3" s="17">
        <v>14016</v>
      </c>
      <c r="D3" s="17">
        <v>15.04</v>
      </c>
      <c r="E3" s="7">
        <v>1200</v>
      </c>
      <c r="F3" s="2">
        <v>4</v>
      </c>
      <c r="G3" s="1">
        <v>2</v>
      </c>
      <c r="H3" s="1">
        <v>2</v>
      </c>
      <c r="I3" s="1">
        <v>1</v>
      </c>
      <c r="J3" s="1">
        <v>4</v>
      </c>
      <c r="K3" s="8">
        <f t="shared" ref="K2:K7" si="2">((E3*0.001)^2)*J3*8</f>
        <v>46.08</v>
      </c>
      <c r="L3" s="8">
        <v>7.6580146039999999</v>
      </c>
      <c r="M3" s="8">
        <f t="shared" si="0"/>
        <v>0.48328767123287669</v>
      </c>
      <c r="N3" s="8">
        <f t="shared" si="1"/>
        <v>445266501.94140494</v>
      </c>
    </row>
    <row r="4" spans="1:15" ht="21">
      <c r="A4" s="5" t="s">
        <v>8</v>
      </c>
      <c r="B4" s="14">
        <f>0.56</f>
        <v>0.56000000000000005</v>
      </c>
      <c r="C4" s="17">
        <v>12060</v>
      </c>
      <c r="D4" s="17">
        <v>15.04</v>
      </c>
      <c r="E4" s="7">
        <v>1200</v>
      </c>
      <c r="F4" s="2">
        <v>8</v>
      </c>
      <c r="G4" s="1">
        <v>4</v>
      </c>
      <c r="H4" s="1">
        <v>2</v>
      </c>
      <c r="I4" s="1">
        <v>1</v>
      </c>
      <c r="J4" s="1">
        <v>4</v>
      </c>
      <c r="K4" s="8">
        <f t="shared" si="2"/>
        <v>46.08</v>
      </c>
      <c r="L4" s="8">
        <v>1.9286923274999999</v>
      </c>
      <c r="M4" s="8">
        <f t="shared" si="0"/>
        <v>1.1238208955223881</v>
      </c>
      <c r="N4" s="8">
        <f t="shared" si="1"/>
        <v>855243329.49206626</v>
      </c>
    </row>
    <row r="5" spans="1:15" ht="21">
      <c r="A5" s="5" t="s">
        <v>9</v>
      </c>
      <c r="B5" s="14">
        <f>0.24</f>
        <v>0.24</v>
      </c>
      <c r="C5" s="17">
        <v>14016</v>
      </c>
      <c r="D5" s="17">
        <v>15.04</v>
      </c>
      <c r="E5" s="7">
        <v>1200</v>
      </c>
      <c r="F5" s="2">
        <v>8</v>
      </c>
      <c r="G5" s="1">
        <v>4</v>
      </c>
      <c r="H5" s="1">
        <v>2</v>
      </c>
      <c r="I5" s="1">
        <v>1</v>
      </c>
      <c r="J5" s="1">
        <v>4</v>
      </c>
      <c r="K5" s="8">
        <f t="shared" si="2"/>
        <v>46.08</v>
      </c>
      <c r="L5" s="8">
        <v>1.9214319930000001</v>
      </c>
      <c r="M5" s="8">
        <f t="shared" si="0"/>
        <v>0.48328767123287669</v>
      </c>
      <c r="N5" s="8">
        <f t="shared" si="1"/>
        <v>890533003.88280988</v>
      </c>
    </row>
    <row r="6" spans="1:15" ht="21">
      <c r="A6" s="5" t="s">
        <v>8</v>
      </c>
      <c r="B6" s="14">
        <f>0.56</f>
        <v>0.56000000000000005</v>
      </c>
      <c r="C6" s="17">
        <v>12060</v>
      </c>
      <c r="D6" s="17">
        <v>15.04</v>
      </c>
      <c r="E6" s="7">
        <v>1200</v>
      </c>
      <c r="F6" s="2">
        <v>12</v>
      </c>
      <c r="G6" s="1">
        <v>4</v>
      </c>
      <c r="H6" s="1">
        <v>3</v>
      </c>
      <c r="I6" s="1">
        <v>1</v>
      </c>
      <c r="J6" s="1">
        <v>4</v>
      </c>
      <c r="K6" s="8">
        <f t="shared" si="2"/>
        <v>46.08</v>
      </c>
      <c r="L6" s="17">
        <v>1.255236381</v>
      </c>
      <c r="M6" s="8">
        <f t="shared" si="0"/>
        <v>1.1238208955223881</v>
      </c>
      <c r="N6" s="8">
        <f t="shared" si="1"/>
        <v>1282864994.2380996</v>
      </c>
    </row>
    <row r="7" spans="1:15" ht="21">
      <c r="A7" s="5" t="s">
        <v>9</v>
      </c>
      <c r="B7" s="14">
        <f>0.24</f>
        <v>0.24</v>
      </c>
      <c r="C7" s="17">
        <v>14016</v>
      </c>
      <c r="D7" s="17">
        <v>15.04</v>
      </c>
      <c r="E7" s="7">
        <v>1200</v>
      </c>
      <c r="F7" s="2">
        <v>12</v>
      </c>
      <c r="G7" s="1">
        <v>4</v>
      </c>
      <c r="H7" s="1">
        <v>3</v>
      </c>
      <c r="I7" s="1">
        <v>1</v>
      </c>
      <c r="J7" s="1">
        <v>4</v>
      </c>
      <c r="K7" s="8">
        <f t="shared" si="2"/>
        <v>46.08</v>
      </c>
      <c r="L7" s="16">
        <v>1.2687273884999999</v>
      </c>
      <c r="M7" s="8">
        <f t="shared" si="0"/>
        <v>0.48328767123287669</v>
      </c>
      <c r="N7" s="8">
        <f t="shared" si="1"/>
        <v>1335799505.8242147</v>
      </c>
    </row>
    <row r="12" spans="1:15" ht="33.6">
      <c r="F12" s="9" t="s">
        <v>12</v>
      </c>
    </row>
    <row r="15" spans="1:15" ht="33.6">
      <c r="F15" s="10" t="s">
        <v>10</v>
      </c>
      <c r="G15" s="11"/>
      <c r="H15" s="11"/>
      <c r="I15" s="11"/>
      <c r="J15" s="11"/>
      <c r="K15" s="11"/>
      <c r="L15" s="11"/>
      <c r="M15" s="11"/>
      <c r="N15" s="11"/>
      <c r="O15" s="11"/>
    </row>
    <row r="17" spans="6:10" ht="33.6">
      <c r="F17" s="12" t="s">
        <v>11</v>
      </c>
      <c r="G17" s="13"/>
      <c r="H17" s="13"/>
      <c r="I17" s="13"/>
      <c r="J17" s="13"/>
    </row>
    <row r="22" spans="6:10">
      <c r="G22" t="e">
        <f>AVERAGE(#REF!)</f>
        <v>#REF!</v>
      </c>
      <c r="H22" t="e">
        <f>AVERAGE(#REF!)</f>
        <v>#REF!</v>
      </c>
      <c r="I22" t="e">
        <f>AVERAGE(G22:H22)</f>
        <v>#REF!</v>
      </c>
    </row>
    <row r="24" spans="6:10">
      <c r="G24">
        <v>7.6580150759999999</v>
      </c>
      <c r="H24">
        <v>7.6580141319999999</v>
      </c>
      <c r="I24">
        <f>AVERAGE(G24:H24)</f>
        <v>7.6580146039999999</v>
      </c>
    </row>
    <row r="26" spans="6:10">
      <c r="G26">
        <v>1.928706534</v>
      </c>
      <c r="H26">
        <v>1.9286781209999999</v>
      </c>
      <c r="I26">
        <f>AVERAGE(G26:H26)</f>
        <v>1.9286923274999999</v>
      </c>
    </row>
    <row r="28" spans="6:10">
      <c r="G28">
        <v>1.9214394210000001</v>
      </c>
      <c r="H28">
        <v>1.9214245649999999</v>
      </c>
      <c r="I28">
        <f>AVERAGE(G28:H28)</f>
        <v>1.9214319930000001</v>
      </c>
    </row>
    <row r="30" spans="6:10">
      <c r="G30">
        <v>1.2531399560000001</v>
      </c>
      <c r="H30">
        <v>1.257332806</v>
      </c>
      <c r="I30">
        <f>AVERAGE(G30:H30)</f>
        <v>1.255236381</v>
      </c>
    </row>
    <row r="32" spans="6:10">
      <c r="G32">
        <v>1.2633551780000001</v>
      </c>
      <c r="H32">
        <v>1.2740995989999999</v>
      </c>
      <c r="I32">
        <f>AVERAGE(G32:H32)</f>
        <v>1.2687273884999999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10FC-8122-409B-95CD-553F1DDAC6A2}">
  <dimension ref="A1:N13"/>
  <sheetViews>
    <sheetView workbookViewId="0">
      <selection activeCell="I18" sqref="I18"/>
    </sheetView>
  </sheetViews>
  <sheetFormatPr defaultRowHeight="14.4"/>
  <cols>
    <col min="1" max="1" width="16" customWidth="1"/>
    <col min="2" max="2" width="16.109375" bestFit="1" customWidth="1"/>
    <col min="6" max="6" width="12.88671875" customWidth="1"/>
    <col min="7" max="7" width="14.33203125" customWidth="1"/>
    <col min="8" max="8" width="12.6640625" customWidth="1"/>
    <col min="9" max="9" width="21.5546875" customWidth="1"/>
    <col min="13" max="13" width="14.77734375" customWidth="1"/>
    <col min="14" max="14" width="26.5546875" customWidth="1"/>
  </cols>
  <sheetData>
    <row r="1" spans="1:14" ht="42">
      <c r="A1" s="6" t="s">
        <v>7</v>
      </c>
      <c r="B1" s="3" t="s">
        <v>14</v>
      </c>
      <c r="C1" s="3" t="s">
        <v>13</v>
      </c>
      <c r="D1" s="3" t="s">
        <v>40</v>
      </c>
      <c r="E1" s="3" t="s">
        <v>39</v>
      </c>
      <c r="F1" s="3" t="s">
        <v>6</v>
      </c>
      <c r="G1" s="4" t="s">
        <v>0</v>
      </c>
      <c r="H1" s="4" t="s">
        <v>1</v>
      </c>
      <c r="I1" s="4" t="s">
        <v>2</v>
      </c>
      <c r="J1" s="4" t="s">
        <v>49</v>
      </c>
      <c r="K1" s="4" t="s">
        <v>3</v>
      </c>
      <c r="L1" s="4" t="s">
        <v>48</v>
      </c>
      <c r="M1" s="4" t="s">
        <v>4</v>
      </c>
      <c r="N1" s="4" t="s">
        <v>5</v>
      </c>
    </row>
    <row r="2" spans="1:14" ht="21">
      <c r="A2" s="5"/>
      <c r="B2" s="14">
        <f>0.97</f>
        <v>0.97</v>
      </c>
      <c r="C2" s="17">
        <v>11900</v>
      </c>
      <c r="D2" s="17">
        <v>15.04</v>
      </c>
      <c r="E2" s="7">
        <v>1200</v>
      </c>
      <c r="F2" s="2">
        <v>12</v>
      </c>
      <c r="G2" s="1">
        <v>4</v>
      </c>
      <c r="H2" s="1">
        <v>3</v>
      </c>
      <c r="I2" s="1">
        <v>1</v>
      </c>
      <c r="J2" s="1">
        <v>4</v>
      </c>
      <c r="K2" s="8">
        <f t="shared" ref="K2:K4" si="0">E2*0.001*J2*8</f>
        <v>38.4</v>
      </c>
      <c r="L2" s="17">
        <v>1.2549146775</v>
      </c>
      <c r="M2" s="8">
        <f>(K2/C2) + (J2*B2)</f>
        <v>3.8832268907563026</v>
      </c>
      <c r="N2" s="8">
        <f>(E2^3)*F2/(D2+M2)</f>
        <v>1095796193.7310603</v>
      </c>
    </row>
    <row r="3" spans="1:14" ht="21">
      <c r="A3" s="5"/>
      <c r="B3" s="14">
        <v>0.97</v>
      </c>
      <c r="C3" s="17">
        <v>11900</v>
      </c>
      <c r="D3" s="17">
        <v>15.04</v>
      </c>
      <c r="E3" s="7">
        <v>1200</v>
      </c>
      <c r="F3" s="2">
        <v>24</v>
      </c>
      <c r="G3" s="1">
        <v>12</v>
      </c>
      <c r="H3" s="1">
        <v>2</v>
      </c>
      <c r="I3" s="1">
        <v>1</v>
      </c>
      <c r="J3" s="1">
        <v>4</v>
      </c>
      <c r="K3" s="8">
        <f t="shared" si="0"/>
        <v>38.4</v>
      </c>
      <c r="L3" s="8">
        <v>0.63292887799999997</v>
      </c>
      <c r="M3" s="8">
        <f t="shared" ref="M3:M4" si="1">(K3/C3) + (J3*B3)</f>
        <v>3.8832268907563026</v>
      </c>
      <c r="N3" s="8">
        <f t="shared" ref="N3:N4" si="2">(E3^3)*F3/(D3+M3)</f>
        <v>2191592387.4621205</v>
      </c>
    </row>
    <row r="4" spans="1:14" ht="21">
      <c r="A4" s="5"/>
      <c r="B4" s="14">
        <v>0.97</v>
      </c>
      <c r="C4" s="17">
        <v>11900</v>
      </c>
      <c r="D4" s="17">
        <v>15.04</v>
      </c>
      <c r="E4" s="7">
        <v>1200</v>
      </c>
      <c r="F4" s="2">
        <v>48</v>
      </c>
      <c r="G4" s="1">
        <v>12</v>
      </c>
      <c r="H4" s="1">
        <v>2</v>
      </c>
      <c r="I4" s="1">
        <v>2</v>
      </c>
      <c r="J4" s="1">
        <v>6</v>
      </c>
      <c r="K4" s="8">
        <f t="shared" si="0"/>
        <v>57.599999999999994</v>
      </c>
      <c r="L4" s="8">
        <v>0.63347613800000002</v>
      </c>
      <c r="M4" s="8">
        <f t="shared" si="1"/>
        <v>5.8248403361344536</v>
      </c>
      <c r="N4" s="8">
        <f t="shared" si="2"/>
        <v>3975300010.1493568</v>
      </c>
    </row>
    <row r="11" spans="1:14">
      <c r="I11">
        <v>1.252572233</v>
      </c>
      <c r="J11">
        <v>1.2572571219999999</v>
      </c>
      <c r="K11">
        <f>AVERAGE(I11:J11)</f>
        <v>1.2549146775</v>
      </c>
    </row>
    <row r="12" spans="1:14">
      <c r="I12">
        <v>0.62707251600000002</v>
      </c>
      <c r="J12">
        <v>0.63878524000000003</v>
      </c>
      <c r="K12">
        <f>AVERAGE(I12:J12)</f>
        <v>0.63292887799999997</v>
      </c>
    </row>
    <row r="13" spans="1:14">
      <c r="I13">
        <v>0.31407550499999998</v>
      </c>
      <c r="J13">
        <v>0.95287677100000001</v>
      </c>
      <c r="K13">
        <f>AVERAGE(I13:J13)</f>
        <v>0.63347613800000002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7E2F-29B8-48C3-B1AD-27AEC4121B95}">
  <dimension ref="A1:N4"/>
  <sheetViews>
    <sheetView workbookViewId="0">
      <selection activeCell="E14" sqref="E14"/>
    </sheetView>
  </sheetViews>
  <sheetFormatPr defaultRowHeight="14.4"/>
  <cols>
    <col min="12" max="12" width="15.5546875" customWidth="1"/>
    <col min="14" max="14" width="33" customWidth="1"/>
  </cols>
  <sheetData>
    <row r="1" spans="1:14" ht="63">
      <c r="A1" s="6" t="s">
        <v>7</v>
      </c>
      <c r="B1" s="3" t="s">
        <v>14</v>
      </c>
      <c r="C1" s="3" t="s">
        <v>13</v>
      </c>
      <c r="D1" s="3" t="s">
        <v>40</v>
      </c>
      <c r="E1" s="3" t="s">
        <v>39</v>
      </c>
      <c r="F1" s="3" t="s">
        <v>6</v>
      </c>
      <c r="G1" s="4" t="s">
        <v>0</v>
      </c>
      <c r="H1" s="4" t="s">
        <v>1</v>
      </c>
      <c r="I1" s="4" t="s">
        <v>2</v>
      </c>
      <c r="J1" s="4" t="s">
        <v>49</v>
      </c>
      <c r="K1" s="4" t="s">
        <v>3</v>
      </c>
      <c r="L1" s="4" t="s">
        <v>48</v>
      </c>
      <c r="M1" s="4" t="s">
        <v>4</v>
      </c>
      <c r="N1" s="4" t="s">
        <v>5</v>
      </c>
    </row>
    <row r="2" spans="1:14" ht="21">
      <c r="A2" s="5"/>
      <c r="B2" s="14">
        <v>0.26</v>
      </c>
      <c r="C2" s="17">
        <v>14000</v>
      </c>
      <c r="D2" s="17">
        <v>23.264492850800004</v>
      </c>
      <c r="E2" s="7">
        <v>1200</v>
      </c>
      <c r="F2" s="2">
        <v>12</v>
      </c>
      <c r="G2" s="1">
        <v>4</v>
      </c>
      <c r="H2" s="1">
        <v>3</v>
      </c>
      <c r="I2" s="1">
        <v>1</v>
      </c>
      <c r="J2" s="1">
        <v>4</v>
      </c>
      <c r="K2" s="8">
        <f t="shared" ref="K2:K4" si="0">1200*0.001*J2*8</f>
        <v>38.4</v>
      </c>
      <c r="L2" s="17">
        <v>1.2549146775</v>
      </c>
      <c r="M2" s="8">
        <f>(K2/C2) + (J2*B2)</f>
        <v>1.0427428571428572</v>
      </c>
      <c r="N2" s="8">
        <f>(E2^3)*F2/(D2+M2)</f>
        <v>853079315.52348864</v>
      </c>
    </row>
    <row r="3" spans="1:14" ht="21">
      <c r="A3" s="5"/>
      <c r="B3" s="14">
        <v>0.26</v>
      </c>
      <c r="C3" s="17">
        <v>14000</v>
      </c>
      <c r="D3" s="17">
        <v>23.264492850800004</v>
      </c>
      <c r="E3" s="7">
        <v>1200</v>
      </c>
      <c r="F3" s="2">
        <v>24</v>
      </c>
      <c r="G3" s="1">
        <v>12</v>
      </c>
      <c r="H3" s="1">
        <v>2</v>
      </c>
      <c r="I3" s="1">
        <v>1</v>
      </c>
      <c r="J3" s="1">
        <v>4</v>
      </c>
      <c r="K3" s="8">
        <f t="shared" si="0"/>
        <v>38.4</v>
      </c>
      <c r="L3" s="8">
        <v>0.63292887799999997</v>
      </c>
      <c r="M3" s="8">
        <f t="shared" ref="M3:M4" si="1">(K3/C3) + (J3*B3)</f>
        <v>1.0427428571428572</v>
      </c>
      <c r="N3" s="8">
        <f t="shared" ref="N3:N4" si="2">(E3^3)*F3/(D3+M3)</f>
        <v>1706158631.0469773</v>
      </c>
    </row>
    <row r="4" spans="1:14" ht="21">
      <c r="A4" s="5"/>
      <c r="B4" s="14">
        <v>0.26</v>
      </c>
      <c r="C4" s="17">
        <v>14000</v>
      </c>
      <c r="D4" s="17">
        <v>23.264492850800004</v>
      </c>
      <c r="E4" s="7">
        <v>1200</v>
      </c>
      <c r="F4" s="2">
        <v>48</v>
      </c>
      <c r="G4" s="1">
        <v>12</v>
      </c>
      <c r="H4" s="1">
        <v>2</v>
      </c>
      <c r="I4" s="1">
        <v>2</v>
      </c>
      <c r="J4" s="1">
        <v>6</v>
      </c>
      <c r="K4" s="8">
        <f t="shared" si="0"/>
        <v>57.599999999999994</v>
      </c>
      <c r="L4" s="8">
        <v>0.63347613800000002</v>
      </c>
      <c r="M4" s="8">
        <f t="shared" si="1"/>
        <v>1.5641142857142858</v>
      </c>
      <c r="N4" s="8">
        <f t="shared" si="2"/>
        <v>3340662629.3594246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15443-8F2F-42B7-9D6C-F329E26C967E}">
  <dimension ref="A1:Q14"/>
  <sheetViews>
    <sheetView workbookViewId="0">
      <selection activeCell="M14" sqref="M14"/>
    </sheetView>
  </sheetViews>
  <sheetFormatPr defaultRowHeight="14.4"/>
  <cols>
    <col min="2" max="9" width="10.44140625" customWidth="1"/>
    <col min="10" max="17" width="11.44140625" customWidth="1"/>
  </cols>
  <sheetData>
    <row r="1" spans="1:17">
      <c r="A1" s="15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47</v>
      </c>
    </row>
    <row r="2" spans="1:17">
      <c r="A2" s="15">
        <v>4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44</v>
      </c>
      <c r="I2" t="s">
        <v>46</v>
      </c>
      <c r="J2">
        <v>23.960823574999999</v>
      </c>
      <c r="K2">
        <v>23.960823574999999</v>
      </c>
      <c r="L2">
        <v>23.576078157000001</v>
      </c>
      <c r="M2">
        <v>23.576078157000001</v>
      </c>
      <c r="N2" t="s">
        <v>21</v>
      </c>
      <c r="O2">
        <v>12019999.990700001</v>
      </c>
      <c r="P2" t="s">
        <v>22</v>
      </c>
      <c r="Q2">
        <v>72.117721437699998</v>
      </c>
    </row>
    <row r="3" spans="1:17">
      <c r="A3" s="15"/>
      <c r="B3">
        <v>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16</v>
      </c>
      <c r="I3" t="s">
        <v>20</v>
      </c>
      <c r="J3">
        <v>24.708204248000001</v>
      </c>
      <c r="K3">
        <v>24.708204248000001</v>
      </c>
      <c r="L3">
        <v>24.334027619</v>
      </c>
      <c r="M3">
        <v>24.334027619</v>
      </c>
      <c r="N3" t="s">
        <v>21</v>
      </c>
      <c r="O3">
        <v>1999999.99988</v>
      </c>
      <c r="P3" t="s">
        <v>22</v>
      </c>
      <c r="Q3">
        <v>69.936284428299999</v>
      </c>
    </row>
    <row r="4" spans="1:17">
      <c r="A4" s="15"/>
      <c r="B4">
        <v>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16</v>
      </c>
      <c r="I4" t="s">
        <v>20</v>
      </c>
      <c r="J4">
        <v>23.962983749999999</v>
      </c>
      <c r="K4">
        <v>23.962983749999999</v>
      </c>
      <c r="L4">
        <v>23.592255643000001</v>
      </c>
      <c r="M4">
        <v>23.592255643000001</v>
      </c>
      <c r="N4" t="s">
        <v>21</v>
      </c>
      <c r="O4">
        <v>425925.92576900002</v>
      </c>
      <c r="P4" t="s">
        <v>22</v>
      </c>
      <c r="Q4">
        <v>72.111220289900004</v>
      </c>
    </row>
    <row r="5" spans="1:17">
      <c r="A5" s="15"/>
      <c r="B5">
        <v>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16</v>
      </c>
      <c r="I5" t="s">
        <v>20</v>
      </c>
      <c r="J5">
        <v>24.435742648000002</v>
      </c>
      <c r="K5">
        <v>24.435742648000002</v>
      </c>
      <c r="L5">
        <v>24.071751231</v>
      </c>
      <c r="M5">
        <v>24.071751231</v>
      </c>
      <c r="N5" t="s">
        <v>21</v>
      </c>
      <c r="O5">
        <v>126543.209762</v>
      </c>
      <c r="P5" t="s">
        <v>22</v>
      </c>
      <c r="Q5">
        <v>70.716082784600005</v>
      </c>
    </row>
    <row r="6" spans="1:17">
      <c r="A6" s="15"/>
      <c r="B6">
        <v>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16</v>
      </c>
      <c r="I6" t="s">
        <v>20</v>
      </c>
      <c r="J6">
        <v>23.388608168000001</v>
      </c>
      <c r="K6">
        <v>23.388608168000001</v>
      </c>
      <c r="L6">
        <v>23.018306357</v>
      </c>
      <c r="M6">
        <v>23.018306357</v>
      </c>
      <c r="N6" t="s">
        <v>21</v>
      </c>
      <c r="O6">
        <v>51826.131691199997</v>
      </c>
      <c r="P6" t="s">
        <v>22</v>
      </c>
      <c r="Q6">
        <v>73.8821219111</v>
      </c>
    </row>
    <row r="7" spans="1:17">
      <c r="A7" s="15"/>
      <c r="B7">
        <v>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16</v>
      </c>
      <c r="I7" t="s">
        <v>20</v>
      </c>
      <c r="J7">
        <v>23.203557850999999</v>
      </c>
      <c r="K7">
        <v>23.203557850999999</v>
      </c>
      <c r="L7">
        <v>22.831471037</v>
      </c>
      <c r="M7">
        <v>22.831471037</v>
      </c>
      <c r="N7" t="s">
        <v>21</v>
      </c>
      <c r="O7">
        <v>26702.135098700001</v>
      </c>
      <c r="P7" t="s">
        <v>22</v>
      </c>
      <c r="Q7">
        <v>74.471338020499999</v>
      </c>
    </row>
    <row r="8" spans="1:17">
      <c r="A8" s="15"/>
      <c r="B8">
        <v>4</v>
      </c>
      <c r="C8" t="s">
        <v>15</v>
      </c>
      <c r="D8" t="s">
        <v>16</v>
      </c>
      <c r="E8" t="s">
        <v>17</v>
      </c>
      <c r="F8" t="s">
        <v>18</v>
      </c>
      <c r="G8" t="s">
        <v>19</v>
      </c>
      <c r="H8" t="s">
        <v>16</v>
      </c>
      <c r="I8" t="s">
        <v>20</v>
      </c>
      <c r="J8">
        <v>22.799739008</v>
      </c>
      <c r="K8">
        <v>22.799739008</v>
      </c>
      <c r="L8">
        <v>22.438192457</v>
      </c>
      <c r="M8">
        <v>22.438192457</v>
      </c>
      <c r="N8" t="s">
        <v>21</v>
      </c>
      <c r="O8">
        <v>15893.998892199999</v>
      </c>
      <c r="P8" t="s">
        <v>22</v>
      </c>
      <c r="Q8">
        <v>75.790341257600005</v>
      </c>
    </row>
    <row r="9" spans="1:17">
      <c r="A9" s="15"/>
      <c r="B9">
        <v>4</v>
      </c>
      <c r="C9" t="s">
        <v>15</v>
      </c>
      <c r="D9" t="s">
        <v>16</v>
      </c>
      <c r="E9" t="s">
        <v>17</v>
      </c>
      <c r="F9" t="s">
        <v>18</v>
      </c>
      <c r="G9" t="s">
        <v>19</v>
      </c>
      <c r="H9" t="s">
        <v>16</v>
      </c>
      <c r="I9" t="s">
        <v>20</v>
      </c>
      <c r="J9">
        <v>23.874937116000002</v>
      </c>
      <c r="K9">
        <v>23.874937116000002</v>
      </c>
      <c r="L9">
        <v>23.503632239000002</v>
      </c>
      <c r="M9">
        <v>23.503632239000002</v>
      </c>
      <c r="N9" t="s">
        <v>21</v>
      </c>
      <c r="O9">
        <v>10378.2429895</v>
      </c>
      <c r="P9" t="s">
        <v>22</v>
      </c>
      <c r="Q9">
        <v>72.377153983900001</v>
      </c>
    </row>
    <row r="10" spans="1:17">
      <c r="A10" s="15"/>
      <c r="B10">
        <v>4</v>
      </c>
      <c r="C10" t="s">
        <v>15</v>
      </c>
      <c r="D10" t="s">
        <v>16</v>
      </c>
      <c r="E10" t="s">
        <v>17</v>
      </c>
      <c r="F10" t="s">
        <v>18</v>
      </c>
      <c r="G10" t="s">
        <v>19</v>
      </c>
      <c r="H10" t="s">
        <v>16</v>
      </c>
      <c r="I10" t="s">
        <v>20</v>
      </c>
      <c r="J10">
        <v>22.915513833999999</v>
      </c>
      <c r="K10">
        <v>22.915513833999999</v>
      </c>
      <c r="L10">
        <v>22.542357224</v>
      </c>
      <c r="M10">
        <v>22.542357224</v>
      </c>
      <c r="N10" t="s">
        <v>21</v>
      </c>
      <c r="O10">
        <v>7222.2632985099999</v>
      </c>
      <c r="P10" t="s">
        <v>22</v>
      </c>
      <c r="Q10">
        <v>75.407429766500002</v>
      </c>
    </row>
    <row r="11" spans="1:17">
      <c r="A11" s="18"/>
      <c r="B11">
        <v>4</v>
      </c>
      <c r="C11" t="s">
        <v>15</v>
      </c>
      <c r="D11" t="s">
        <v>16</v>
      </c>
      <c r="E11" t="s">
        <v>17</v>
      </c>
      <c r="F11" t="s">
        <v>18</v>
      </c>
      <c r="G11" t="s">
        <v>19</v>
      </c>
      <c r="H11" t="s">
        <v>16</v>
      </c>
      <c r="I11" t="s">
        <v>20</v>
      </c>
      <c r="J11">
        <v>23.114345099000001</v>
      </c>
      <c r="K11">
        <v>23.114345099000001</v>
      </c>
      <c r="L11">
        <v>22.736856543999998</v>
      </c>
      <c r="M11">
        <v>22.736856543999998</v>
      </c>
      <c r="N11" t="s">
        <v>21</v>
      </c>
      <c r="O11">
        <v>5266.18987139</v>
      </c>
      <c r="P11" t="s">
        <v>22</v>
      </c>
      <c r="Q11">
        <v>74.758769612500004</v>
      </c>
    </row>
    <row r="12" spans="1:17">
      <c r="A12" s="15"/>
      <c r="L12">
        <f>AVERAGE(L2:L11)</f>
        <v>23.264492850800004</v>
      </c>
      <c r="M12">
        <f>AVERAGE(M2:M11)</f>
        <v>23.264492850800004</v>
      </c>
    </row>
    <row r="14" spans="1:17">
      <c r="M14">
        <f>AVERAGE(Table7[[#Totals],[Column12]:[Column13]])</f>
        <v>23.264492850800004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SERIAL</vt:lpstr>
      <vt:lpstr>1 NODE</vt:lpstr>
      <vt:lpstr>2 NODES</vt:lpstr>
      <vt:lpstr>GPU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2021-12-21T21:57:25Z</dcterms:created>
  <dcterms:modified xsi:type="dcterms:W3CDTF">2021-12-29T15:49:38Z</dcterms:modified>
</cp:coreProperties>
</file>