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072"/>
  </bookViews>
  <sheets>
    <sheet name="Valuation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Q40" i="1"/>
  <c r="O40" i="1"/>
  <c r="P39" i="1"/>
  <c r="Q39" i="1"/>
  <c r="O39" i="1"/>
  <c r="Q35" i="1"/>
  <c r="Q37" i="1"/>
  <c r="P37" i="1"/>
  <c r="P38" i="1"/>
  <c r="Q38" i="1"/>
  <c r="P36" i="1"/>
  <c r="Q36" i="1"/>
  <c r="P35" i="1"/>
  <c r="O38" i="1"/>
  <c r="O37" i="1"/>
  <c r="O36" i="1"/>
  <c r="O33" i="1"/>
  <c r="O35" i="1"/>
  <c r="Q33" i="1"/>
  <c r="P33" i="1"/>
  <c r="P31" i="1"/>
  <c r="Q31" i="1"/>
  <c r="O31" i="1"/>
  <c r="P30" i="1"/>
  <c r="Q30" i="1"/>
  <c r="O30" i="1"/>
  <c r="P29" i="1"/>
  <c r="Q29" i="1"/>
  <c r="O29" i="1"/>
  <c r="P28" i="1"/>
  <c r="Q28" i="1"/>
  <c r="O28" i="1"/>
  <c r="P27" i="1"/>
  <c r="Q27" i="1"/>
  <c r="O27" i="1"/>
  <c r="Q26" i="1"/>
  <c r="P26" i="1"/>
  <c r="O26" i="1"/>
  <c r="P14" i="1"/>
  <c r="P15" i="1"/>
  <c r="P16" i="1"/>
  <c r="P17" i="1"/>
  <c r="P18" i="1"/>
  <c r="P19" i="1"/>
  <c r="P20" i="1"/>
  <c r="P21" i="1"/>
  <c r="P22" i="1"/>
  <c r="P23" i="1"/>
  <c r="P24" i="1"/>
  <c r="O14" i="1"/>
  <c r="O15" i="1"/>
  <c r="O16" i="1"/>
  <c r="O17" i="1"/>
  <c r="O18" i="1"/>
  <c r="O19" i="1"/>
  <c r="O20" i="1"/>
  <c r="O21" i="1"/>
  <c r="O22" i="1"/>
  <c r="O23" i="1"/>
  <c r="O24" i="1"/>
  <c r="D14" i="1"/>
  <c r="D15" i="1"/>
  <c r="D16" i="1"/>
  <c r="D17" i="1"/>
  <c r="D18" i="1"/>
  <c r="D19" i="1"/>
  <c r="D20" i="1"/>
  <c r="D21" i="1"/>
  <c r="D22" i="1"/>
  <c r="D23" i="1"/>
  <c r="D24" i="1"/>
  <c r="D13" i="1"/>
  <c r="E14" i="1"/>
  <c r="E15" i="1"/>
  <c r="E16" i="1"/>
  <c r="E17" i="1"/>
  <c r="E18" i="1"/>
  <c r="E19" i="1"/>
  <c r="E20" i="1"/>
  <c r="E21" i="1"/>
  <c r="E22" i="1"/>
  <c r="E23" i="1"/>
  <c r="E24" i="1"/>
  <c r="E13" i="1"/>
  <c r="F14" i="1"/>
  <c r="F15" i="1"/>
  <c r="F16" i="1"/>
  <c r="F17" i="1"/>
  <c r="F18" i="1"/>
  <c r="F19" i="1"/>
  <c r="F20" i="1"/>
  <c r="F21" i="1"/>
  <c r="F22" i="1"/>
  <c r="F23" i="1"/>
  <c r="F24" i="1"/>
  <c r="F13" i="1"/>
  <c r="G14" i="1"/>
  <c r="G15" i="1"/>
  <c r="G16" i="1"/>
  <c r="G17" i="1"/>
  <c r="G18" i="1"/>
  <c r="G19" i="1"/>
  <c r="G20" i="1"/>
  <c r="G21" i="1"/>
  <c r="G22" i="1"/>
  <c r="G23" i="1"/>
  <c r="G24" i="1"/>
  <c r="G13" i="1"/>
  <c r="M14" i="1"/>
  <c r="M15" i="1"/>
  <c r="M16" i="1"/>
  <c r="M17" i="1"/>
  <c r="M18" i="1"/>
  <c r="M19" i="1"/>
  <c r="M20" i="1"/>
  <c r="M21" i="1"/>
  <c r="M22" i="1"/>
  <c r="M23" i="1"/>
  <c r="M24" i="1"/>
  <c r="M13" i="1"/>
  <c r="Q14" i="1"/>
  <c r="Q15" i="1"/>
  <c r="Q16" i="1"/>
  <c r="Q17" i="1"/>
  <c r="Q18" i="1"/>
  <c r="Q19" i="1"/>
  <c r="Q20" i="1"/>
  <c r="Q21" i="1"/>
  <c r="Q22" i="1"/>
  <c r="Q23" i="1"/>
  <c r="Q24" i="1"/>
  <c r="Q13" i="1"/>
  <c r="P13" i="1"/>
  <c r="O13" i="1"/>
  <c r="H14" i="1"/>
  <c r="H15" i="1"/>
  <c r="H16" i="1"/>
  <c r="H17" i="1"/>
  <c r="H18" i="1"/>
  <c r="H19" i="1"/>
  <c r="H20" i="1"/>
  <c r="H21" i="1"/>
  <c r="H22" i="1"/>
  <c r="H23" i="1"/>
  <c r="H24" i="1"/>
  <c r="H13" i="1"/>
  <c r="K14" i="1"/>
  <c r="K15" i="1"/>
  <c r="K16" i="1"/>
  <c r="K17" i="1"/>
  <c r="K18" i="1"/>
  <c r="K19" i="1"/>
  <c r="K20" i="1"/>
  <c r="K21" i="1"/>
  <c r="K22" i="1"/>
  <c r="K23" i="1"/>
  <c r="K24" i="1"/>
  <c r="K13" i="1"/>
  <c r="L14" i="1"/>
  <c r="L15" i="1"/>
  <c r="L16" i="1"/>
  <c r="L17" i="1"/>
  <c r="L18" i="1"/>
  <c r="L19" i="1"/>
  <c r="L20" i="1"/>
  <c r="L21" i="1"/>
  <c r="L22" i="1"/>
  <c r="L23" i="1"/>
  <c r="L24" i="1"/>
  <c r="L13" i="1"/>
  <c r="B14" i="1"/>
  <c r="B15" i="1"/>
  <c r="B16" i="1"/>
  <c r="B17" i="1"/>
  <c r="B18" i="1"/>
  <c r="B19" i="1"/>
  <c r="B20" i="1"/>
  <c r="B21" i="1"/>
  <c r="B22" i="1"/>
  <c r="B23" i="1"/>
  <c r="B24" i="1"/>
  <c r="B13" i="1"/>
  <c r="O5" i="2"/>
  <c r="O6" i="2"/>
  <c r="O7" i="2"/>
  <c r="O8" i="2"/>
  <c r="O9" i="2"/>
  <c r="O10" i="2"/>
  <c r="O11" i="2"/>
  <c r="O12" i="2"/>
  <c r="O13" i="2"/>
  <c r="O14" i="2"/>
  <c r="O15" i="2"/>
  <c r="O4" i="2"/>
</calcChain>
</file>

<file path=xl/sharedStrings.xml><?xml version="1.0" encoding="utf-8"?>
<sst xmlns="http://schemas.openxmlformats.org/spreadsheetml/2006/main" count="61" uniqueCount="58">
  <si>
    <t>Amount in Crores</t>
  </si>
  <si>
    <t>Comparable Company Valuation</t>
  </si>
  <si>
    <t>Company</t>
  </si>
  <si>
    <t>Ticker</t>
  </si>
  <si>
    <t>Price</t>
  </si>
  <si>
    <t>Share</t>
  </si>
  <si>
    <t xml:space="preserve">Shares </t>
  </si>
  <si>
    <t>Outstanding</t>
  </si>
  <si>
    <t>Equity</t>
  </si>
  <si>
    <t>Value</t>
  </si>
  <si>
    <t>Net Debt</t>
  </si>
  <si>
    <t>Enterprise</t>
  </si>
  <si>
    <t>Revenue</t>
  </si>
  <si>
    <t>EBIDTA</t>
  </si>
  <si>
    <t>Net Income</t>
  </si>
  <si>
    <t>EV/Revenue</t>
  </si>
  <si>
    <t>EV/EBITDA</t>
  </si>
  <si>
    <t>P/E</t>
  </si>
  <si>
    <t>Market Data</t>
  </si>
  <si>
    <t>Financials</t>
  </si>
  <si>
    <t>Valuation</t>
  </si>
  <si>
    <t>Max Financial</t>
  </si>
  <si>
    <t>S.No.</t>
  </si>
  <si>
    <t>Name</t>
  </si>
  <si>
    <t>CMP Rs.</t>
  </si>
  <si>
    <t>Debt Rs.Cr.</t>
  </si>
  <si>
    <t>EV Rs.Cr.</t>
  </si>
  <si>
    <t>Cash End Rs.Cr.</t>
  </si>
  <si>
    <t>Sales Rs.Cr.</t>
  </si>
  <si>
    <t>EBIT 12M Rs.Cr.</t>
  </si>
  <si>
    <t>Dep 12M Rs.Cr.</t>
  </si>
  <si>
    <t>NP 12M Rs.Cr.</t>
  </si>
  <si>
    <t>Life Insurance</t>
  </si>
  <si>
    <t>HDFC Life Insur.</t>
  </si>
  <si>
    <t>ICICI Pru Life</t>
  </si>
  <si>
    <t>SBI Life Insuran</t>
  </si>
  <si>
    <t>EBITDA</t>
  </si>
  <si>
    <t>No. Eq. Shares Cr.</t>
  </si>
  <si>
    <t>Mar Cap Rs.Cr. </t>
  </si>
  <si>
    <t>ICICI Lombard</t>
  </si>
  <si>
    <t>General Insuranc</t>
  </si>
  <si>
    <t>Go Digit General</t>
  </si>
  <si>
    <t>New India Assura</t>
  </si>
  <si>
    <t>Star Health Insu</t>
  </si>
  <si>
    <t>Niva Bupa Health</t>
  </si>
  <si>
    <t>Medi Assist Ser.</t>
  </si>
  <si>
    <t>High</t>
  </si>
  <si>
    <t>75th Percentile</t>
  </si>
  <si>
    <t>Average</t>
  </si>
  <si>
    <t>Median</t>
  </si>
  <si>
    <t>25th Percentile</t>
  </si>
  <si>
    <t>Low</t>
  </si>
  <si>
    <t>HDFC Life Comparable Valuation</t>
  </si>
  <si>
    <t>Implied Enterprise Value</t>
  </si>
  <si>
    <t>Implied Market Value</t>
  </si>
  <si>
    <t>Shares Outstanding</t>
  </si>
  <si>
    <t>Implied Value Per Share</t>
  </si>
  <si>
    <t>Data Source: Screener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</si>
</sst>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#,##0.00\ &quot;x&quot;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22222F"/>
      <name val="Arial"/>
      <family val="2"/>
    </font>
    <font>
      <u/>
      <sz val="11"/>
      <color theme="1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C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medium">
        <color rgb="FFDBE4F0"/>
      </bottom>
      <diagonal/>
    </border>
    <border>
      <left/>
      <right/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0" fillId="3" borderId="0" xfId="0" applyFill="1"/>
    <xf numFmtId="0" fontId="7" fillId="4" borderId="3" xfId="1" applyFill="1" applyBorder="1" applyAlignment="1">
      <alignment horizontal="left" vertical="center" indent="2"/>
    </xf>
    <xf numFmtId="0" fontId="7" fillId="4" borderId="3" xfId="1" applyFill="1" applyBorder="1" applyAlignment="1">
      <alignment horizontal="left" vertical="center"/>
    </xf>
    <xf numFmtId="0" fontId="7" fillId="4" borderId="3" xfId="1" applyFill="1" applyBorder="1" applyAlignment="1">
      <alignment horizontal="right" vertical="center" wrapText="1"/>
    </xf>
    <xf numFmtId="0" fontId="6" fillId="5" borderId="0" xfId="0" applyFont="1" applyFill="1" applyAlignment="1">
      <alignment horizontal="left" vertical="center" indent="2"/>
    </xf>
    <xf numFmtId="0" fontId="7" fillId="5" borderId="0" xfId="1" applyFill="1" applyAlignment="1">
      <alignment horizontal="left" vertical="center"/>
    </xf>
    <xf numFmtId="0" fontId="6" fillId="5" borderId="0" xfId="0" applyFont="1" applyFill="1" applyAlignment="1">
      <alignment horizontal="right" vertical="center" wrapText="1"/>
    </xf>
    <xf numFmtId="0" fontId="6" fillId="4" borderId="0" xfId="0" applyFont="1" applyFill="1" applyAlignment="1">
      <alignment horizontal="left" vertical="center" indent="2"/>
    </xf>
    <xf numFmtId="0" fontId="7" fillId="4" borderId="0" xfId="1" applyFill="1" applyAlignment="1">
      <alignment horizontal="left" vertical="center"/>
    </xf>
    <xf numFmtId="0" fontId="6" fillId="4" borderId="0" xfId="0" applyFont="1" applyFill="1" applyAlignment="1">
      <alignment horizontal="right" vertical="center" wrapText="1"/>
    </xf>
    <xf numFmtId="2" fontId="0" fillId="0" borderId="0" xfId="0" applyNumberFormat="1"/>
    <xf numFmtId="0" fontId="3" fillId="0" borderId="0" xfId="0" applyFont="1"/>
    <xf numFmtId="0" fontId="2" fillId="6" borderId="4" xfId="0" applyFont="1" applyFill="1" applyBorder="1"/>
    <xf numFmtId="174" fontId="0" fillId="0" borderId="0" xfId="0" applyNumberFormat="1"/>
    <xf numFmtId="174" fontId="0" fillId="3" borderId="0" xfId="0" applyNumberFormat="1" applyFill="1"/>
    <xf numFmtId="2" fontId="2" fillId="6" borderId="4" xfId="0" applyNumberFormat="1" applyFont="1" applyFill="1" applyBorder="1"/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  <xf numFmtId="0" fontId="2" fillId="6" borderId="4" xfId="0" applyFont="1" applyFill="1" applyBorder="1"/>
    <xf numFmtId="0" fontId="8" fillId="0" borderId="0" xfId="0" applyFont="1"/>
    <xf numFmtId="0" fontId="0" fillId="6" borderId="0" xfId="0" applyFill="1"/>
    <xf numFmtId="0" fontId="0" fillId="6" borderId="0" xfId="0" applyFill="1"/>
    <xf numFmtId="174" fontId="0" fillId="6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</xdr:rowOff>
    </xdr:from>
    <xdr:to>
      <xdr:col>2</xdr:col>
      <xdr:colOff>579120</xdr:colOff>
      <xdr:row>3</xdr:row>
      <xdr:rowOff>68580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1"/>
          <a:ext cx="1539240" cy="617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reener.in/market/IN05/IN0501/IN050104/?sort=cash+end+of+last+year&amp;order=desc" TargetMode="External"/><Relationship Id="rId13" Type="http://schemas.openxmlformats.org/officeDocument/2006/relationships/hyperlink" Target="https://www.screener.in/market/IN05/IN0501/IN050104/?sort=market+capitalization&amp;order=desc" TargetMode="External"/><Relationship Id="rId18" Type="http://schemas.openxmlformats.org/officeDocument/2006/relationships/hyperlink" Target="https://www.screener.in/company/ICICIPRULI/consolidated/" TargetMode="External"/><Relationship Id="rId3" Type="http://schemas.openxmlformats.org/officeDocument/2006/relationships/hyperlink" Target="https://www.screener.in/market/IN05/IN0501/IN050104/?sort=current+price&amp;order=desc" TargetMode="External"/><Relationship Id="rId21" Type="http://schemas.openxmlformats.org/officeDocument/2006/relationships/hyperlink" Target="https://www.screener.in/company/GODIGIT/" TargetMode="External"/><Relationship Id="rId7" Type="http://schemas.openxmlformats.org/officeDocument/2006/relationships/hyperlink" Target="https://www.screener.in/market/IN05/IN0501/IN050104/?sort=enterprise+value&amp;order=desc" TargetMode="External"/><Relationship Id="rId12" Type="http://schemas.openxmlformats.org/officeDocument/2006/relationships/hyperlink" Target="https://www.screener.in/market/IN05/IN0501/IN050104/?sort=net+profit&amp;order=desc" TargetMode="External"/><Relationship Id="rId17" Type="http://schemas.openxmlformats.org/officeDocument/2006/relationships/hyperlink" Target="https://www.screener.in/company/ICICIGI/" TargetMode="External"/><Relationship Id="rId25" Type="http://schemas.openxmlformats.org/officeDocument/2006/relationships/hyperlink" Target="https://www.screener.in/company/MEDIASSIST/consolidated/" TargetMode="External"/><Relationship Id="rId2" Type="http://schemas.openxmlformats.org/officeDocument/2006/relationships/hyperlink" Target="https://www.screener.in/market/IN05/IN0501/IN050104/?sort=name&amp;order=desc" TargetMode="External"/><Relationship Id="rId16" Type="http://schemas.openxmlformats.org/officeDocument/2006/relationships/hyperlink" Target="https://www.screener.in/company/HDFCLIFE/consolidated/" TargetMode="External"/><Relationship Id="rId20" Type="http://schemas.openxmlformats.org/officeDocument/2006/relationships/hyperlink" Target="https://www.screener.in/company/MFSL/consolidated/" TargetMode="External"/><Relationship Id="rId1" Type="http://schemas.openxmlformats.org/officeDocument/2006/relationships/hyperlink" Target="https://www.screener.in/market/IN05/IN0501/IN050104/?order=asc" TargetMode="External"/><Relationship Id="rId6" Type="http://schemas.openxmlformats.org/officeDocument/2006/relationships/hyperlink" Target="https://www.screener.in/market/IN05/IN0501/IN050104/?sort=number+of+equity+shares&amp;order=desc" TargetMode="External"/><Relationship Id="rId11" Type="http://schemas.openxmlformats.org/officeDocument/2006/relationships/hyperlink" Target="https://www.screener.in/market/IN05/IN0501/IN050104/?sort=depreciation&amp;order=desc" TargetMode="External"/><Relationship Id="rId24" Type="http://schemas.openxmlformats.org/officeDocument/2006/relationships/hyperlink" Target="https://www.screener.in/company/NIVABUPA/" TargetMode="External"/><Relationship Id="rId5" Type="http://schemas.openxmlformats.org/officeDocument/2006/relationships/hyperlink" Target="https://www.screener.in/market/IN05/IN0501/IN050104/?sort=price+to+earning&amp;order=desc" TargetMode="External"/><Relationship Id="rId15" Type="http://schemas.openxmlformats.org/officeDocument/2006/relationships/hyperlink" Target="https://www.screener.in/company/SBILIFE/" TargetMode="External"/><Relationship Id="rId23" Type="http://schemas.openxmlformats.org/officeDocument/2006/relationships/hyperlink" Target="https://www.screener.in/company/STARHEALTH/" TargetMode="External"/><Relationship Id="rId10" Type="http://schemas.openxmlformats.org/officeDocument/2006/relationships/hyperlink" Target="https://www.screener.in/market/IN05/IN0501/IN050104/?sort=ebit&amp;order=desc" TargetMode="External"/><Relationship Id="rId19" Type="http://schemas.openxmlformats.org/officeDocument/2006/relationships/hyperlink" Target="https://www.screener.in/company/GICRE/consolidated/" TargetMode="External"/><Relationship Id="rId4" Type="http://schemas.openxmlformats.org/officeDocument/2006/relationships/hyperlink" Target="https://www.screener.in/market/IN05/IN0501/IN050104/?sort=debt&amp;order=desc" TargetMode="External"/><Relationship Id="rId9" Type="http://schemas.openxmlformats.org/officeDocument/2006/relationships/hyperlink" Target="https://www.screener.in/market/IN05/IN0501/IN050104/?sort=sales&amp;order=desc" TargetMode="External"/><Relationship Id="rId14" Type="http://schemas.openxmlformats.org/officeDocument/2006/relationships/hyperlink" Target="https://www.screener.in/company/LICI/consolidated/" TargetMode="External"/><Relationship Id="rId22" Type="http://schemas.openxmlformats.org/officeDocument/2006/relationships/hyperlink" Target="https://www.screener.in/company/NIACL/consolidat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40"/>
  <sheetViews>
    <sheetView showGridLines="0" tabSelected="1" topLeftCell="A11" workbookViewId="0">
      <selection activeCell="Q1" sqref="A1:Q40"/>
    </sheetView>
  </sheetViews>
  <sheetFormatPr defaultRowHeight="14.4" x14ac:dyDescent="0.3"/>
  <cols>
    <col min="1" max="1" width="1.88671875" customWidth="1"/>
    <col min="2" max="2" width="12.5546875" customWidth="1"/>
    <col min="4" max="4" width="12.109375" customWidth="1"/>
    <col min="5" max="5" width="11.77734375" customWidth="1"/>
    <col min="6" max="6" width="11.33203125" customWidth="1"/>
    <col min="7" max="7" width="11.21875" customWidth="1"/>
    <col min="8" max="8" width="12.109375" customWidth="1"/>
    <col min="10" max="10" width="1.88671875" customWidth="1"/>
    <col min="13" max="13" width="10.77734375" bestFit="1" customWidth="1"/>
    <col min="14" max="14" width="1.88671875" customWidth="1"/>
    <col min="15" max="15" width="12" customWidth="1"/>
    <col min="16" max="16" width="13.21875" customWidth="1"/>
    <col min="17" max="17" width="11.5546875" bestFit="1" customWidth="1"/>
  </cols>
  <sheetData>
    <row r="4" spans="2:17" ht="11.4" customHeight="1" x14ac:dyDescent="0.3"/>
    <row r="5" spans="2:17" ht="7.8" hidden="1" customHeight="1" x14ac:dyDescent="0.3"/>
    <row r="6" spans="2:17" x14ac:dyDescent="0.3">
      <c r="B6" s="1" t="s">
        <v>0</v>
      </c>
    </row>
    <row r="7" spans="2:17" ht="13.8" customHeight="1" x14ac:dyDescent="0.3">
      <c r="B7" s="2" t="s">
        <v>1</v>
      </c>
      <c r="F7" s="17"/>
    </row>
    <row r="8" spans="2:17" ht="2.4" hidden="1" customHeight="1" x14ac:dyDescent="0.3">
      <c r="B8" s="2"/>
    </row>
    <row r="9" spans="2:17" x14ac:dyDescent="0.3">
      <c r="B9" s="3"/>
      <c r="C9" s="3"/>
      <c r="D9" s="4" t="s">
        <v>18</v>
      </c>
      <c r="E9" s="4"/>
      <c r="F9" s="4"/>
      <c r="G9" s="4"/>
      <c r="H9" s="4"/>
      <c r="I9" s="3"/>
      <c r="J9" s="3"/>
      <c r="K9" s="4" t="s">
        <v>19</v>
      </c>
      <c r="L9" s="4"/>
      <c r="M9" s="4"/>
      <c r="N9" s="3"/>
      <c r="O9" s="4" t="s">
        <v>20</v>
      </c>
      <c r="P9" s="4"/>
      <c r="Q9" s="4"/>
    </row>
    <row r="10" spans="2:17" x14ac:dyDescent="0.3">
      <c r="B10" s="5"/>
      <c r="C10" s="5"/>
      <c r="D10" s="5" t="s">
        <v>5</v>
      </c>
      <c r="E10" s="5" t="s">
        <v>6</v>
      </c>
      <c r="F10" s="5" t="s">
        <v>8</v>
      </c>
      <c r="G10" s="5"/>
      <c r="H10" s="5" t="s">
        <v>11</v>
      </c>
      <c r="I10" s="5"/>
      <c r="J10" s="5"/>
      <c r="K10" s="5"/>
      <c r="L10" s="5"/>
      <c r="M10" s="5"/>
      <c r="N10" s="5"/>
      <c r="O10" s="5"/>
      <c r="P10" s="5"/>
      <c r="Q10" s="5"/>
    </row>
    <row r="11" spans="2:17" x14ac:dyDescent="0.3">
      <c r="B11" s="5" t="s">
        <v>2</v>
      </c>
      <c r="C11" s="5" t="s">
        <v>3</v>
      </c>
      <c r="D11" s="5" t="s">
        <v>4</v>
      </c>
      <c r="E11" s="5" t="s">
        <v>7</v>
      </c>
      <c r="F11" s="5" t="s">
        <v>9</v>
      </c>
      <c r="G11" s="5" t="s">
        <v>10</v>
      </c>
      <c r="H11" s="5" t="s">
        <v>9</v>
      </c>
      <c r="I11" s="5"/>
      <c r="J11" s="5"/>
      <c r="K11" s="5" t="s">
        <v>12</v>
      </c>
      <c r="L11" s="5" t="s">
        <v>13</v>
      </c>
      <c r="M11" s="5" t="s">
        <v>14</v>
      </c>
      <c r="N11" s="5"/>
      <c r="O11" s="5" t="s">
        <v>15</v>
      </c>
      <c r="P11" s="5" t="s">
        <v>16</v>
      </c>
      <c r="Q11" s="5" t="s">
        <v>17</v>
      </c>
    </row>
    <row r="12" spans="2:17" ht="1.2" customHeight="1" x14ac:dyDescent="0.3"/>
    <row r="13" spans="2:17" x14ac:dyDescent="0.3">
      <c r="B13" s="23" t="str">
        <f>DATA!C4</f>
        <v>Life Insurance</v>
      </c>
      <c r="C13" s="23"/>
      <c r="D13">
        <f>DATA!D4</f>
        <v>955.2</v>
      </c>
      <c r="E13">
        <f>DATA!G4</f>
        <v>632.5</v>
      </c>
      <c r="F13">
        <f>DATA!N4</f>
        <v>604163.81999999995</v>
      </c>
      <c r="G13">
        <f>DATA!E4</f>
        <v>0.99</v>
      </c>
      <c r="H13">
        <f>DATA!H4</f>
        <v>534280.15</v>
      </c>
      <c r="K13">
        <f>DATA!J4</f>
        <v>889970.02</v>
      </c>
      <c r="L13">
        <f>DATA!O4</f>
        <v>56266.98</v>
      </c>
      <c r="M13">
        <f>DATA!M4</f>
        <v>48320.33</v>
      </c>
      <c r="O13" s="19">
        <f>H13/K13</f>
        <v>0.60033499780138666</v>
      </c>
      <c r="P13" s="19">
        <f>H13/L13</f>
        <v>9.4954474187169815</v>
      </c>
      <c r="Q13" s="19">
        <f>DATA!F4</f>
        <v>12.51</v>
      </c>
    </row>
    <row r="14" spans="2:17" x14ac:dyDescent="0.3">
      <c r="B14" s="23" t="str">
        <f>DATA!C5</f>
        <v>SBI Life Insuran</v>
      </c>
      <c r="C14" s="23"/>
      <c r="D14">
        <f>DATA!D5</f>
        <v>1855</v>
      </c>
      <c r="E14">
        <f>DATA!G5</f>
        <v>100.24</v>
      </c>
      <c r="F14">
        <f>DATA!N5</f>
        <v>185936.19</v>
      </c>
      <c r="G14">
        <f>DATA!E5</f>
        <v>0</v>
      </c>
      <c r="H14">
        <f>DATA!H5</f>
        <v>184089.56</v>
      </c>
      <c r="K14">
        <f>DATA!J5</f>
        <v>116888.42</v>
      </c>
      <c r="L14">
        <f>DATA!O5</f>
        <v>2692.6</v>
      </c>
      <c r="M14">
        <f>DATA!M5</f>
        <v>2413.3000000000002</v>
      </c>
      <c r="O14" s="19">
        <f t="shared" ref="O14:O24" si="0">H14/K14</f>
        <v>1.5749170020434873</v>
      </c>
      <c r="P14" s="19">
        <f t="shared" ref="P14:P24" si="1">H14/L14</f>
        <v>68.36869939835104</v>
      </c>
      <c r="Q14" s="19">
        <f>DATA!F5</f>
        <v>77.13</v>
      </c>
    </row>
    <row r="15" spans="2:17" x14ac:dyDescent="0.3">
      <c r="B15" s="27" t="str">
        <f>DATA!C6</f>
        <v>HDFC Life Insur.</v>
      </c>
      <c r="C15" s="27"/>
      <c r="D15" s="28">
        <f>DATA!D6</f>
        <v>789.45</v>
      </c>
      <c r="E15" s="28">
        <f>DATA!G6</f>
        <v>215.47</v>
      </c>
      <c r="F15" s="28">
        <f>DATA!N6</f>
        <v>170102.3</v>
      </c>
      <c r="G15" s="28">
        <f>DATA!E6</f>
        <v>2950</v>
      </c>
      <c r="H15" s="28">
        <f>DATA!H6</f>
        <v>171231.35</v>
      </c>
      <c r="I15" s="28"/>
      <c r="J15" s="28"/>
      <c r="K15" s="28">
        <f>DATA!J6</f>
        <v>92921.74</v>
      </c>
      <c r="L15" s="28">
        <f>DATA!O6</f>
        <v>1246.8900000000001</v>
      </c>
      <c r="M15" s="28">
        <f>DATA!M6</f>
        <v>1810.82</v>
      </c>
      <c r="N15" s="28"/>
      <c r="O15" s="29">
        <f t="shared" si="0"/>
        <v>1.8427479941723002</v>
      </c>
      <c r="P15" s="29">
        <f t="shared" si="1"/>
        <v>137.32674895139107</v>
      </c>
      <c r="Q15" s="29">
        <f>DATA!F6</f>
        <v>102.24</v>
      </c>
    </row>
    <row r="16" spans="2:17" x14ac:dyDescent="0.3">
      <c r="B16" s="23" t="str">
        <f>DATA!C7</f>
        <v>ICICI Lombard</v>
      </c>
      <c r="C16" s="23"/>
      <c r="D16">
        <f>DATA!D7</f>
        <v>2046.95</v>
      </c>
      <c r="E16">
        <f>DATA!G7</f>
        <v>49.66</v>
      </c>
      <c r="F16">
        <f>DATA!N7</f>
        <v>101658.91</v>
      </c>
      <c r="G16">
        <f>DATA!E7</f>
        <v>0</v>
      </c>
      <c r="H16">
        <f>DATA!H7</f>
        <v>101571.34</v>
      </c>
      <c r="K16">
        <f>DATA!J7</f>
        <v>23960.92</v>
      </c>
      <c r="L16">
        <f>DATA!O7</f>
        <v>3446.13</v>
      </c>
      <c r="M16">
        <f>DATA!M7</f>
        <v>2508.29</v>
      </c>
      <c r="O16" s="19">
        <f t="shared" si="0"/>
        <v>4.239041739632702</v>
      </c>
      <c r="P16" s="19">
        <f t="shared" si="1"/>
        <v>29.474030289048873</v>
      </c>
      <c r="Q16" s="19">
        <f>DATA!F7</f>
        <v>40.54</v>
      </c>
    </row>
    <row r="17" spans="2:17" x14ac:dyDescent="0.3">
      <c r="B17" s="23" t="str">
        <f>DATA!C8</f>
        <v>ICICI Pru Life</v>
      </c>
      <c r="C17" s="23"/>
      <c r="D17">
        <f>DATA!D8</f>
        <v>656.2</v>
      </c>
      <c r="E17">
        <f>DATA!G8</f>
        <v>144.62</v>
      </c>
      <c r="F17">
        <f>DATA!N8</f>
        <v>94897.52</v>
      </c>
      <c r="G17">
        <f>DATA!E8</f>
        <v>2600</v>
      </c>
      <c r="H17">
        <f>DATA!H8</f>
        <v>96490.35</v>
      </c>
      <c r="K17">
        <f>DATA!J8</f>
        <v>70778.14</v>
      </c>
      <c r="L17">
        <f>DATA!O8</f>
        <v>1715.76</v>
      </c>
      <c r="M17">
        <f>DATA!M8</f>
        <v>1185.52</v>
      </c>
      <c r="O17" s="19">
        <f t="shared" si="0"/>
        <v>1.3632789728580039</v>
      </c>
      <c r="P17" s="19">
        <f t="shared" si="1"/>
        <v>56.237673101133026</v>
      </c>
      <c r="Q17" s="19">
        <f>DATA!F8</f>
        <v>80.02</v>
      </c>
    </row>
    <row r="18" spans="2:17" x14ac:dyDescent="0.3">
      <c r="B18" s="23" t="str">
        <f>DATA!C9</f>
        <v>General Insuranc</v>
      </c>
      <c r="C18" s="23"/>
      <c r="D18">
        <f>DATA!D9</f>
        <v>379.2</v>
      </c>
      <c r="E18">
        <f>DATA!G9</f>
        <v>175.44</v>
      </c>
      <c r="F18">
        <f>DATA!N9</f>
        <v>66526.850000000006</v>
      </c>
      <c r="G18">
        <f>DATA!E9</f>
        <v>0</v>
      </c>
      <c r="H18">
        <f>DATA!H9</f>
        <v>41247.21</v>
      </c>
      <c r="K18">
        <f>DATA!J9</f>
        <v>49616.800000000003</v>
      </c>
      <c r="L18">
        <f>DATA!O9</f>
        <v>9104.64</v>
      </c>
      <c r="M18">
        <f>DATA!M9</f>
        <v>7431.84</v>
      </c>
      <c r="O18" s="19">
        <f t="shared" si="0"/>
        <v>0.83131540123506542</v>
      </c>
      <c r="P18" s="19">
        <f t="shared" si="1"/>
        <v>4.530350458667229</v>
      </c>
      <c r="Q18" s="19">
        <f>DATA!F9</f>
        <v>9</v>
      </c>
    </row>
    <row r="19" spans="2:17" x14ac:dyDescent="0.3">
      <c r="B19" s="23" t="str">
        <f>DATA!C10</f>
        <v>Max Financial</v>
      </c>
      <c r="C19" s="23"/>
      <c r="D19">
        <f>DATA!D10</f>
        <v>1645.95</v>
      </c>
      <c r="E19">
        <f>DATA!G10</f>
        <v>34.51</v>
      </c>
      <c r="F19">
        <f>DATA!N10</f>
        <v>56804.15</v>
      </c>
      <c r="G19">
        <f>DATA!E10</f>
        <v>1026.33</v>
      </c>
      <c r="H19">
        <f>DATA!H10</f>
        <v>56706.99</v>
      </c>
      <c r="K19">
        <f>DATA!J10</f>
        <v>46468.91</v>
      </c>
      <c r="L19">
        <f>DATA!O10</f>
        <v>500.33</v>
      </c>
      <c r="M19">
        <f>DATA!M10</f>
        <v>403.38</v>
      </c>
      <c r="O19" s="19">
        <f t="shared" si="0"/>
        <v>1.2203210705824603</v>
      </c>
      <c r="P19" s="19">
        <f t="shared" si="1"/>
        <v>113.33917614374512</v>
      </c>
      <c r="Q19" s="19">
        <f>DATA!F10</f>
        <v>172.11</v>
      </c>
    </row>
    <row r="20" spans="2:17" x14ac:dyDescent="0.3">
      <c r="B20" s="23" t="str">
        <f>DATA!C11</f>
        <v>Go Digit General</v>
      </c>
      <c r="C20" s="23"/>
      <c r="D20">
        <f>DATA!D11</f>
        <v>339.9</v>
      </c>
      <c r="E20">
        <f>DATA!G11</f>
        <v>92.31</v>
      </c>
      <c r="F20">
        <f>DATA!N11</f>
        <v>31377.38</v>
      </c>
      <c r="G20">
        <f>DATA!E11</f>
        <v>350</v>
      </c>
      <c r="H20">
        <f>DATA!H11</f>
        <v>31488.33</v>
      </c>
      <c r="K20">
        <f>DATA!J11</f>
        <v>9370.7199999999993</v>
      </c>
      <c r="L20">
        <f>DATA!O11</f>
        <v>424.94</v>
      </c>
      <c r="M20">
        <f>DATA!M11</f>
        <v>424.94</v>
      </c>
      <c r="O20" s="19">
        <f t="shared" si="0"/>
        <v>3.3602892840678202</v>
      </c>
      <c r="P20" s="19">
        <f t="shared" si="1"/>
        <v>74.100649503459323</v>
      </c>
      <c r="Q20" s="19">
        <f>DATA!F11</f>
        <v>73.87</v>
      </c>
    </row>
    <row r="21" spans="2:17" x14ac:dyDescent="0.3">
      <c r="B21" s="23" t="str">
        <f>DATA!C12</f>
        <v>New India Assura</v>
      </c>
      <c r="C21" s="23"/>
      <c r="D21">
        <f>DATA!D12</f>
        <v>188.7</v>
      </c>
      <c r="E21">
        <f>DATA!G12</f>
        <v>164.8</v>
      </c>
      <c r="F21">
        <f>DATA!N12</f>
        <v>31097.759999999998</v>
      </c>
      <c r="G21">
        <f>DATA!E12</f>
        <v>0</v>
      </c>
      <c r="H21">
        <f>DATA!H12</f>
        <v>13387.26</v>
      </c>
      <c r="K21">
        <f>DATA!J12</f>
        <v>43570.99</v>
      </c>
      <c r="L21">
        <f>DATA!O12</f>
        <v>1022.5</v>
      </c>
      <c r="M21">
        <f>DATA!M12</f>
        <v>1038.2</v>
      </c>
      <c r="O21" s="19">
        <f t="shared" si="0"/>
        <v>0.30725168282841409</v>
      </c>
      <c r="P21" s="19">
        <f t="shared" si="1"/>
        <v>13.092674816625918</v>
      </c>
      <c r="Q21" s="19">
        <f>DATA!F12</f>
        <v>30.03</v>
      </c>
    </row>
    <row r="22" spans="2:17" x14ac:dyDescent="0.3">
      <c r="B22" s="23" t="str">
        <f>DATA!C13</f>
        <v>Star Health Insu</v>
      </c>
      <c r="C22" s="23"/>
      <c r="D22">
        <f>DATA!D13</f>
        <v>431.3</v>
      </c>
      <c r="E22">
        <f>DATA!G13</f>
        <v>58.78</v>
      </c>
      <c r="F22">
        <f>DATA!N13</f>
        <v>25352.03</v>
      </c>
      <c r="G22">
        <f>DATA!E13</f>
        <v>470</v>
      </c>
      <c r="H22">
        <f>DATA!H13</f>
        <v>25153.599999999999</v>
      </c>
      <c r="K22">
        <f>DATA!J13</f>
        <v>16101.23</v>
      </c>
      <c r="L22">
        <f>DATA!O13</f>
        <v>861.05</v>
      </c>
      <c r="M22">
        <f>DATA!M13</f>
        <v>645.86</v>
      </c>
      <c r="O22" s="19">
        <f t="shared" si="0"/>
        <v>1.5622160543014416</v>
      </c>
      <c r="P22" s="19">
        <f t="shared" si="1"/>
        <v>29.212705417803843</v>
      </c>
      <c r="Q22" s="19">
        <f>DATA!F13</f>
        <v>39.299999999999997</v>
      </c>
    </row>
    <row r="23" spans="2:17" x14ac:dyDescent="0.3">
      <c r="B23" s="23" t="str">
        <f>DATA!C14</f>
        <v>Niva Bupa Health</v>
      </c>
      <c r="C23" s="23"/>
      <c r="D23">
        <f>DATA!D14</f>
        <v>82.23</v>
      </c>
      <c r="E23">
        <f>DATA!G14</f>
        <v>184.51</v>
      </c>
      <c r="F23">
        <f>DATA!N14</f>
        <v>15171.9</v>
      </c>
      <c r="G23">
        <f>DATA!E14</f>
        <v>250</v>
      </c>
      <c r="H23">
        <f>DATA!H14</f>
        <v>15201.55</v>
      </c>
      <c r="K23">
        <f>DATA!J14</f>
        <v>5374.28</v>
      </c>
      <c r="L23">
        <f>DATA!O14</f>
        <v>213.52</v>
      </c>
      <c r="M23">
        <f>DATA!M14</f>
        <v>213.52</v>
      </c>
      <c r="O23" s="19">
        <f t="shared" si="0"/>
        <v>2.8285742462246106</v>
      </c>
      <c r="P23" s="19">
        <f t="shared" si="1"/>
        <v>71.19497002622704</v>
      </c>
      <c r="Q23" s="19">
        <f>DATA!F14</f>
        <v>71.05</v>
      </c>
    </row>
    <row r="24" spans="2:17" x14ac:dyDescent="0.3">
      <c r="B24" s="23" t="str">
        <f>DATA!C15</f>
        <v>Medi Assist Ser.</v>
      </c>
      <c r="C24" s="23"/>
      <c r="D24">
        <f>DATA!D15</f>
        <v>521.95000000000005</v>
      </c>
      <c r="E24">
        <f>DATA!G15</f>
        <v>7.05</v>
      </c>
      <c r="F24">
        <f>DATA!N15</f>
        <v>3681.69</v>
      </c>
      <c r="G24">
        <f>DATA!E15</f>
        <v>203.7</v>
      </c>
      <c r="H24">
        <f>DATA!H15</f>
        <v>3700.33</v>
      </c>
      <c r="K24">
        <f>DATA!J15</f>
        <v>723.32</v>
      </c>
      <c r="L24">
        <f>DATA!O15</f>
        <v>177.87</v>
      </c>
      <c r="M24">
        <f>DATA!M15</f>
        <v>91.52</v>
      </c>
      <c r="O24" s="19">
        <f t="shared" si="0"/>
        <v>5.1157578941547301</v>
      </c>
      <c r="P24" s="19">
        <f t="shared" si="1"/>
        <v>20.803564400966998</v>
      </c>
      <c r="Q24" s="19">
        <f>DATA!F15</f>
        <v>40.49</v>
      </c>
    </row>
    <row r="25" spans="2:17" ht="4.2" customHeight="1" x14ac:dyDescent="0.3">
      <c r="O25" s="19"/>
      <c r="P25" s="19"/>
      <c r="Q25" s="19"/>
    </row>
    <row r="26" spans="2:17" x14ac:dyDescent="0.3">
      <c r="B26" s="6" t="s">
        <v>46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20">
        <f>MAX(O13:O24)</f>
        <v>5.1157578941547301</v>
      </c>
      <c r="P26" s="20">
        <f>MAX(P13:P24)</f>
        <v>137.32674895139107</v>
      </c>
      <c r="Q26" s="20">
        <f>MAX(Q13:Q24)</f>
        <v>172.11</v>
      </c>
    </row>
    <row r="27" spans="2:17" x14ac:dyDescent="0.3">
      <c r="B27" s="6" t="s">
        <v>47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20">
        <f>QUARTILE(O13:O24,3)</f>
        <v>2.961503005685413</v>
      </c>
      <c r="P27" s="20">
        <f t="shared" ref="P27:Q27" si="2">QUARTILE(P13:P24,3)</f>
        <v>71.921389895535114</v>
      </c>
      <c r="Q27" s="20">
        <f t="shared" si="2"/>
        <v>77.852499999999992</v>
      </c>
    </row>
    <row r="28" spans="2:17" x14ac:dyDescent="0.3">
      <c r="B28" s="6" t="s">
        <v>48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20">
        <f>AVERAGE(O13:O24)</f>
        <v>2.0705038616585352</v>
      </c>
      <c r="P28" s="20">
        <f t="shared" ref="P28:Q28" si="3">AVERAGE(P13:P24)</f>
        <v>52.264724160511378</v>
      </c>
      <c r="Q28" s="20">
        <f t="shared" si="3"/>
        <v>62.357499999999995</v>
      </c>
    </row>
    <row r="29" spans="2:17" x14ac:dyDescent="0.3">
      <c r="B29" s="6" t="s">
        <v>49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20">
        <f>MEDIAN(O13:O24)</f>
        <v>1.5685665281724646</v>
      </c>
      <c r="P29" s="20">
        <f t="shared" ref="P29:Q29" si="4">MEDIAN(P13:P24)</f>
        <v>42.855851695090948</v>
      </c>
      <c r="Q29" s="20">
        <f t="shared" si="4"/>
        <v>55.795000000000002</v>
      </c>
    </row>
    <row r="30" spans="2:17" x14ac:dyDescent="0.3">
      <c r="B30" s="6" t="s">
        <v>50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20">
        <f>QUARTILE(O13:O24,1)</f>
        <v>1.1230696532456115</v>
      </c>
      <c r="P30" s="20">
        <f t="shared" ref="P30:Q30" si="5">QUARTILE(P13:P24,1)</f>
        <v>18.875842004881726</v>
      </c>
      <c r="Q30" s="20">
        <f t="shared" si="5"/>
        <v>36.982500000000002</v>
      </c>
    </row>
    <row r="31" spans="2:17" x14ac:dyDescent="0.3">
      <c r="B31" s="6" t="s">
        <v>51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20">
        <f>MIN(O13:O24)</f>
        <v>0.30725168282841409</v>
      </c>
      <c r="P31" s="20">
        <f t="shared" ref="P31:Q31" si="6">MIN(P13:P24)</f>
        <v>4.530350458667229</v>
      </c>
      <c r="Q31" s="20">
        <f t="shared" si="6"/>
        <v>9</v>
      </c>
    </row>
    <row r="32" spans="2:17" ht="1.2" customHeight="1" x14ac:dyDescent="0.3"/>
    <row r="33" spans="2:17" x14ac:dyDescent="0.3">
      <c r="B33" s="3" t="s">
        <v>52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 t="str">
        <f>O11</f>
        <v>EV/Revenue</v>
      </c>
      <c r="P33" s="3" t="str">
        <f>P11</f>
        <v>EV/EBITDA</v>
      </c>
      <c r="Q33" s="3" t="str">
        <f>Q11</f>
        <v>P/E</v>
      </c>
    </row>
    <row r="34" spans="2:17" ht="1.8" customHeight="1" x14ac:dyDescent="0.3"/>
    <row r="35" spans="2:17" x14ac:dyDescent="0.3">
      <c r="B35" s="22" t="s">
        <v>53</v>
      </c>
      <c r="C35" s="22"/>
      <c r="D35" s="22"/>
      <c r="E35" s="22"/>
      <c r="F35" s="22"/>
      <c r="O35" s="16">
        <f>O$29*K15</f>
        <v>145753.93110354443</v>
      </c>
      <c r="P35" s="16">
        <f>P29*L15</f>
        <v>53436.532920091959</v>
      </c>
      <c r="Q35" s="16">
        <f>Q37+Q36</f>
        <v>103984.7019</v>
      </c>
    </row>
    <row r="36" spans="2:17" x14ac:dyDescent="0.3">
      <c r="B36" s="23" t="s">
        <v>10</v>
      </c>
      <c r="C36" s="23"/>
      <c r="D36" s="23"/>
      <c r="E36" s="23"/>
      <c r="F36" s="23"/>
      <c r="O36" s="16">
        <f>$G$15</f>
        <v>2950</v>
      </c>
      <c r="P36" s="16">
        <f t="shared" ref="P36:Q36" si="7">$G$15</f>
        <v>2950</v>
      </c>
      <c r="Q36" s="16">
        <f t="shared" si="7"/>
        <v>2950</v>
      </c>
    </row>
    <row r="37" spans="2:17" x14ac:dyDescent="0.3">
      <c r="B37" s="23" t="s">
        <v>54</v>
      </c>
      <c r="C37" s="23"/>
      <c r="D37" s="23"/>
      <c r="E37" s="23"/>
      <c r="F37" s="23"/>
      <c r="O37" s="16">
        <f>O35-O36</f>
        <v>142803.93110354443</v>
      </c>
      <c r="P37" s="16">
        <f>P35-P36</f>
        <v>50486.532920091959</v>
      </c>
      <c r="Q37" s="16">
        <f>Q29*M15</f>
        <v>101034.7019</v>
      </c>
    </row>
    <row r="38" spans="2:17" x14ac:dyDescent="0.3">
      <c r="B38" s="24" t="s">
        <v>55</v>
      </c>
      <c r="C38" s="24"/>
      <c r="D38" s="24"/>
      <c r="E38" s="24"/>
      <c r="F38" s="24"/>
      <c r="O38" s="16">
        <f>$E$15</f>
        <v>215.47</v>
      </c>
      <c r="P38" s="16">
        <f t="shared" ref="P38:Q38" si="8">$E$15</f>
        <v>215.47</v>
      </c>
      <c r="Q38" s="16">
        <f t="shared" si="8"/>
        <v>215.47</v>
      </c>
    </row>
    <row r="39" spans="2:17" ht="15" thickBot="1" x14ac:dyDescent="0.35">
      <c r="B39" s="25" t="s">
        <v>56</v>
      </c>
      <c r="C39" s="25"/>
      <c r="D39" s="25"/>
      <c r="E39" s="25"/>
      <c r="F39" s="25"/>
      <c r="G39" s="18"/>
      <c r="H39" s="18"/>
      <c r="I39" s="18"/>
      <c r="J39" s="18"/>
      <c r="K39" s="18"/>
      <c r="L39" s="18"/>
      <c r="M39" s="18"/>
      <c r="N39" s="18"/>
      <c r="O39" s="21">
        <f>O37/O38</f>
        <v>662.75551632962561</v>
      </c>
      <c r="P39" s="21">
        <f t="shared" ref="P39:Q39" si="9">P37/P38</f>
        <v>234.30887325424402</v>
      </c>
      <c r="Q39" s="21">
        <f t="shared" si="9"/>
        <v>468.90380052907597</v>
      </c>
    </row>
    <row r="40" spans="2:17" ht="15" thickTop="1" x14ac:dyDescent="0.3">
      <c r="B40" s="26" t="s">
        <v>57</v>
      </c>
      <c r="C40" s="26"/>
      <c r="D40" s="26"/>
      <c r="O40" t="str">
        <f>IF(O39&gt;$D$15, "Under Valued", "Over Valued")</f>
        <v>Over Valued</v>
      </c>
      <c r="P40" t="str">
        <f t="shared" ref="P40:Q40" si="10">IF(P39&gt;$D$15, "Under Valued", "Over Valued")</f>
        <v>Over Valued</v>
      </c>
      <c r="Q40" t="str">
        <f t="shared" si="10"/>
        <v>Over Valued</v>
      </c>
    </row>
  </sheetData>
  <mergeCells count="21">
    <mergeCell ref="B24:C24"/>
    <mergeCell ref="B38:F38"/>
    <mergeCell ref="B39:F39"/>
    <mergeCell ref="B40:D40"/>
    <mergeCell ref="B13:C13"/>
    <mergeCell ref="B14:C14"/>
    <mergeCell ref="B15:C15"/>
    <mergeCell ref="B16:C16"/>
    <mergeCell ref="B17:C17"/>
    <mergeCell ref="B18:C18"/>
    <mergeCell ref="B19:C19"/>
    <mergeCell ref="D9:H9"/>
    <mergeCell ref="K9:M9"/>
    <mergeCell ref="O9:Q9"/>
    <mergeCell ref="B35:F35"/>
    <mergeCell ref="B36:F36"/>
    <mergeCell ref="B37:F37"/>
    <mergeCell ref="B20:C20"/>
    <mergeCell ref="B21:C21"/>
    <mergeCell ref="B22:C22"/>
    <mergeCell ref="B23:C23"/>
  </mergeCells>
  <pageMargins left="0.7" right="0.7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5"/>
  <sheetViews>
    <sheetView workbookViewId="0">
      <selection activeCell="O20" sqref="O20"/>
    </sheetView>
  </sheetViews>
  <sheetFormatPr defaultRowHeight="14.4" x14ac:dyDescent="0.3"/>
  <cols>
    <col min="5" max="5" width="11.77734375" customWidth="1"/>
    <col min="6" max="6" width="10.44140625" customWidth="1"/>
    <col min="7" max="7" width="12.5546875" customWidth="1"/>
    <col min="8" max="8" width="12.88671875" customWidth="1"/>
    <col min="9" max="9" width="13" customWidth="1"/>
    <col min="10" max="10" width="13.88671875" customWidth="1"/>
    <col min="11" max="11" width="13.21875" customWidth="1"/>
    <col min="12" max="12" width="13.5546875" customWidth="1"/>
    <col min="13" max="13" width="12.77734375" customWidth="1"/>
  </cols>
  <sheetData>
    <row r="2" spans="2:15" ht="15" thickBot="1" x14ac:dyDescent="0.35">
      <c r="B2" s="7"/>
      <c r="C2" s="8"/>
      <c r="D2" s="9"/>
      <c r="E2" s="9"/>
      <c r="F2" s="9"/>
      <c r="G2" s="9"/>
      <c r="H2" s="9"/>
      <c r="I2" s="9"/>
      <c r="J2" s="9"/>
      <c r="K2" s="9"/>
      <c r="L2" s="9"/>
      <c r="M2" s="9"/>
    </row>
    <row r="3" spans="2:15" ht="43.8" thickBot="1" x14ac:dyDescent="0.35">
      <c r="B3" s="7" t="s">
        <v>22</v>
      </c>
      <c r="C3" s="8" t="s">
        <v>23</v>
      </c>
      <c r="D3" s="9" t="s">
        <v>24</v>
      </c>
      <c r="E3" s="9" t="s">
        <v>25</v>
      </c>
      <c r="F3" s="9" t="s">
        <v>17</v>
      </c>
      <c r="G3" s="9" t="s">
        <v>37</v>
      </c>
      <c r="H3" s="9" t="s">
        <v>26</v>
      </c>
      <c r="I3" s="9" t="s">
        <v>27</v>
      </c>
      <c r="J3" s="9" t="s">
        <v>28</v>
      </c>
      <c r="K3" s="9" t="s">
        <v>29</v>
      </c>
      <c r="L3" s="9" t="s">
        <v>30</v>
      </c>
      <c r="M3" s="9" t="s">
        <v>31</v>
      </c>
      <c r="N3" s="9" t="s">
        <v>38</v>
      </c>
      <c r="O3" t="s">
        <v>36</v>
      </c>
    </row>
    <row r="4" spans="2:15" x14ac:dyDescent="0.3">
      <c r="B4" s="10">
        <v>1</v>
      </c>
      <c r="C4" s="11" t="s">
        <v>32</v>
      </c>
      <c r="D4" s="12">
        <v>955.2</v>
      </c>
      <c r="E4" s="12">
        <v>0.99</v>
      </c>
      <c r="F4" s="12">
        <v>12.51</v>
      </c>
      <c r="G4" s="12">
        <v>632.5</v>
      </c>
      <c r="H4" s="12">
        <v>534280.15</v>
      </c>
      <c r="I4" s="12">
        <v>69884.66</v>
      </c>
      <c r="J4" s="12">
        <v>889970.02</v>
      </c>
      <c r="K4" s="12">
        <v>56266.98</v>
      </c>
      <c r="L4" s="12">
        <v>0</v>
      </c>
      <c r="M4" s="12">
        <v>48320.33</v>
      </c>
      <c r="N4" s="12">
        <v>604163.81999999995</v>
      </c>
      <c r="O4">
        <f>K4+L4</f>
        <v>56266.98</v>
      </c>
    </row>
    <row r="5" spans="2:15" x14ac:dyDescent="0.3">
      <c r="B5" s="13">
        <v>2</v>
      </c>
      <c r="C5" s="14" t="s">
        <v>35</v>
      </c>
      <c r="D5" s="15">
        <v>1855</v>
      </c>
      <c r="E5" s="15">
        <v>0</v>
      </c>
      <c r="F5" s="15">
        <v>77.13</v>
      </c>
      <c r="G5" s="15">
        <v>100.24</v>
      </c>
      <c r="H5" s="15">
        <v>184089.56</v>
      </c>
      <c r="I5" s="15">
        <v>1846.63</v>
      </c>
      <c r="J5" s="15">
        <v>116888.42</v>
      </c>
      <c r="K5" s="15">
        <v>2692.6</v>
      </c>
      <c r="L5" s="15">
        <v>0</v>
      </c>
      <c r="M5" s="15">
        <v>2413.3000000000002</v>
      </c>
      <c r="N5" s="15">
        <v>185936.19</v>
      </c>
      <c r="O5">
        <f t="shared" ref="O5:O15" si="0">K5+L5</f>
        <v>2692.6</v>
      </c>
    </row>
    <row r="6" spans="2:15" x14ac:dyDescent="0.3">
      <c r="B6" s="10">
        <v>3</v>
      </c>
      <c r="C6" s="11" t="s">
        <v>33</v>
      </c>
      <c r="D6" s="12">
        <v>789.45</v>
      </c>
      <c r="E6" s="12">
        <v>2950</v>
      </c>
      <c r="F6" s="12">
        <v>102.24</v>
      </c>
      <c r="G6" s="12">
        <v>215.47</v>
      </c>
      <c r="H6" s="12">
        <v>171231.35</v>
      </c>
      <c r="I6" s="12">
        <v>1820.95</v>
      </c>
      <c r="J6" s="12">
        <v>92921.74</v>
      </c>
      <c r="K6" s="12">
        <v>1142.96</v>
      </c>
      <c r="L6" s="12">
        <v>103.93</v>
      </c>
      <c r="M6" s="12">
        <v>1810.82</v>
      </c>
      <c r="N6" s="12">
        <v>170102.3</v>
      </c>
      <c r="O6">
        <f t="shared" si="0"/>
        <v>1246.8900000000001</v>
      </c>
    </row>
    <row r="7" spans="2:15" x14ac:dyDescent="0.3">
      <c r="B7" s="13">
        <v>4</v>
      </c>
      <c r="C7" s="14" t="s">
        <v>39</v>
      </c>
      <c r="D7" s="15">
        <v>2046.95</v>
      </c>
      <c r="E7" s="15">
        <v>0</v>
      </c>
      <c r="F7" s="15">
        <v>40.54</v>
      </c>
      <c r="G7" s="15">
        <v>49.66</v>
      </c>
      <c r="H7" s="15">
        <v>101571.34</v>
      </c>
      <c r="I7" s="15">
        <v>87.57</v>
      </c>
      <c r="J7" s="15">
        <v>23960.92</v>
      </c>
      <c r="K7" s="15">
        <v>3321.73</v>
      </c>
      <c r="L7" s="15">
        <v>124.4</v>
      </c>
      <c r="M7" s="15">
        <v>2508.29</v>
      </c>
      <c r="N7" s="15">
        <v>101658.91</v>
      </c>
      <c r="O7">
        <f t="shared" si="0"/>
        <v>3446.13</v>
      </c>
    </row>
    <row r="8" spans="2:15" x14ac:dyDescent="0.3">
      <c r="B8" s="10">
        <v>5</v>
      </c>
      <c r="C8" s="11" t="s">
        <v>34</v>
      </c>
      <c r="D8" s="12">
        <v>656.2</v>
      </c>
      <c r="E8" s="12">
        <v>2600</v>
      </c>
      <c r="F8" s="12">
        <v>80.02</v>
      </c>
      <c r="G8" s="12">
        <v>144.62</v>
      </c>
      <c r="H8" s="12">
        <v>96490.35</v>
      </c>
      <c r="I8" s="12">
        <v>1007.17</v>
      </c>
      <c r="J8" s="12">
        <v>70778.14</v>
      </c>
      <c r="K8" s="12">
        <v>1581.81</v>
      </c>
      <c r="L8" s="12">
        <v>133.94999999999999</v>
      </c>
      <c r="M8" s="12">
        <v>1185.52</v>
      </c>
      <c r="N8" s="12">
        <v>94897.52</v>
      </c>
      <c r="O8">
        <f t="shared" si="0"/>
        <v>1715.76</v>
      </c>
    </row>
    <row r="9" spans="2:15" x14ac:dyDescent="0.3">
      <c r="B9" s="13">
        <v>6</v>
      </c>
      <c r="C9" s="14" t="s">
        <v>40</v>
      </c>
      <c r="D9" s="15">
        <v>379.2</v>
      </c>
      <c r="E9" s="15">
        <v>0</v>
      </c>
      <c r="F9" s="15">
        <v>9</v>
      </c>
      <c r="G9" s="15">
        <v>175.44</v>
      </c>
      <c r="H9" s="15">
        <v>41247.21</v>
      </c>
      <c r="I9" s="15">
        <v>25279.64</v>
      </c>
      <c r="J9" s="15">
        <v>49616.800000000003</v>
      </c>
      <c r="K9" s="15">
        <v>9104.64</v>
      </c>
      <c r="L9" s="15">
        <v>0</v>
      </c>
      <c r="M9" s="15">
        <v>7431.84</v>
      </c>
      <c r="N9" s="15">
        <v>66526.850000000006</v>
      </c>
      <c r="O9">
        <f t="shared" si="0"/>
        <v>9104.64</v>
      </c>
    </row>
    <row r="10" spans="2:15" x14ac:dyDescent="0.3">
      <c r="B10" s="10">
        <v>7</v>
      </c>
      <c r="C10" s="11" t="s">
        <v>21</v>
      </c>
      <c r="D10" s="12">
        <v>1645.95</v>
      </c>
      <c r="E10" s="12">
        <v>1026.33</v>
      </c>
      <c r="F10" s="12">
        <v>172.11</v>
      </c>
      <c r="G10" s="12">
        <v>34.51</v>
      </c>
      <c r="H10" s="12">
        <v>56706.99</v>
      </c>
      <c r="I10" s="12">
        <v>1123.49</v>
      </c>
      <c r="J10" s="12">
        <v>46468.91</v>
      </c>
      <c r="K10" s="12">
        <v>497.46</v>
      </c>
      <c r="L10" s="12">
        <v>2.87</v>
      </c>
      <c r="M10" s="12">
        <v>403.38</v>
      </c>
      <c r="N10" s="12">
        <v>56804.15</v>
      </c>
      <c r="O10">
        <f t="shared" si="0"/>
        <v>500.33</v>
      </c>
    </row>
    <row r="11" spans="2:15" x14ac:dyDescent="0.3">
      <c r="B11" s="13">
        <v>8</v>
      </c>
      <c r="C11" s="14" t="s">
        <v>41</v>
      </c>
      <c r="D11" s="15">
        <v>339.9</v>
      </c>
      <c r="E11" s="15">
        <v>350</v>
      </c>
      <c r="F11" s="15">
        <v>73.87</v>
      </c>
      <c r="G11" s="15">
        <v>92.31</v>
      </c>
      <c r="H11" s="15">
        <v>31488.33</v>
      </c>
      <c r="I11" s="15">
        <v>239.05</v>
      </c>
      <c r="J11" s="15">
        <v>9370.7199999999993</v>
      </c>
      <c r="K11" s="15">
        <v>424.94</v>
      </c>
      <c r="L11" s="15">
        <v>0</v>
      </c>
      <c r="M11" s="15">
        <v>424.94</v>
      </c>
      <c r="N11" s="15">
        <v>31377.38</v>
      </c>
      <c r="O11">
        <f t="shared" si="0"/>
        <v>424.94</v>
      </c>
    </row>
    <row r="12" spans="2:15" x14ac:dyDescent="0.3">
      <c r="B12" s="10">
        <v>9</v>
      </c>
      <c r="C12" s="11" t="s">
        <v>42</v>
      </c>
      <c r="D12" s="12">
        <v>188.7</v>
      </c>
      <c r="E12" s="12">
        <v>0</v>
      </c>
      <c r="F12" s="12">
        <v>30.03</v>
      </c>
      <c r="G12" s="12">
        <v>164.8</v>
      </c>
      <c r="H12" s="12">
        <v>13387.26</v>
      </c>
      <c r="I12" s="12">
        <v>17710.5</v>
      </c>
      <c r="J12" s="12">
        <v>43570.99</v>
      </c>
      <c r="K12" s="12">
        <v>1022.5</v>
      </c>
      <c r="L12" s="12">
        <v>0</v>
      </c>
      <c r="M12" s="12">
        <v>1038.2</v>
      </c>
      <c r="N12" s="12">
        <v>31097.759999999998</v>
      </c>
      <c r="O12">
        <f t="shared" si="0"/>
        <v>1022.5</v>
      </c>
    </row>
    <row r="13" spans="2:15" x14ac:dyDescent="0.3">
      <c r="B13" s="13">
        <v>10</v>
      </c>
      <c r="C13" s="14" t="s">
        <v>43</v>
      </c>
      <c r="D13" s="15">
        <v>431.3</v>
      </c>
      <c r="E13" s="15">
        <v>470</v>
      </c>
      <c r="F13" s="15">
        <v>39.299999999999997</v>
      </c>
      <c r="G13" s="15">
        <v>58.78</v>
      </c>
      <c r="H13" s="15">
        <v>25153.599999999999</v>
      </c>
      <c r="I13" s="15">
        <v>668.43</v>
      </c>
      <c r="J13" s="15">
        <v>16101.23</v>
      </c>
      <c r="K13" s="15">
        <v>861.05</v>
      </c>
      <c r="L13" s="15">
        <v>0</v>
      </c>
      <c r="M13" s="15">
        <v>645.86</v>
      </c>
      <c r="N13" s="15">
        <v>25352.03</v>
      </c>
      <c r="O13">
        <f t="shared" si="0"/>
        <v>861.05</v>
      </c>
    </row>
    <row r="14" spans="2:15" x14ac:dyDescent="0.3">
      <c r="B14" s="10">
        <v>11</v>
      </c>
      <c r="C14" s="11" t="s">
        <v>44</v>
      </c>
      <c r="D14" s="12">
        <v>82.23</v>
      </c>
      <c r="E14" s="12">
        <v>250</v>
      </c>
      <c r="F14" s="12">
        <v>71.05</v>
      </c>
      <c r="G14" s="12">
        <v>184.51</v>
      </c>
      <c r="H14" s="12">
        <v>15201.55</v>
      </c>
      <c r="I14" s="12">
        <v>220.35</v>
      </c>
      <c r="J14" s="12">
        <v>5374.28</v>
      </c>
      <c r="K14" s="12">
        <v>213.52</v>
      </c>
      <c r="L14" s="12">
        <v>0</v>
      </c>
      <c r="M14" s="12">
        <v>213.52</v>
      </c>
      <c r="N14" s="12">
        <v>15171.9</v>
      </c>
      <c r="O14">
        <f t="shared" si="0"/>
        <v>213.52</v>
      </c>
    </row>
    <row r="15" spans="2:15" x14ac:dyDescent="0.3">
      <c r="B15" s="13">
        <v>12</v>
      </c>
      <c r="C15" s="14" t="s">
        <v>45</v>
      </c>
      <c r="D15" s="15">
        <v>521.95000000000005</v>
      </c>
      <c r="E15" s="15">
        <v>203.7</v>
      </c>
      <c r="F15" s="15">
        <v>40.49</v>
      </c>
      <c r="G15" s="15">
        <v>7.05</v>
      </c>
      <c r="H15" s="15">
        <v>3700.33</v>
      </c>
      <c r="I15" s="15">
        <v>185.06</v>
      </c>
      <c r="J15" s="15">
        <v>723.32</v>
      </c>
      <c r="K15" s="15">
        <v>122.09</v>
      </c>
      <c r="L15" s="15">
        <v>55.78</v>
      </c>
      <c r="M15" s="15">
        <v>91.52</v>
      </c>
      <c r="N15" s="15">
        <v>3681.69</v>
      </c>
      <c r="O15">
        <f t="shared" si="0"/>
        <v>177.87</v>
      </c>
    </row>
  </sheetData>
  <hyperlinks>
    <hyperlink ref="B3" r:id="rId1" display="https://www.screener.in/market/IN05/IN0501/IN050104/?order=asc"/>
    <hyperlink ref="C3" r:id="rId2" display="https://www.screener.in/market/IN05/IN0501/IN050104/?sort=name&amp;order=desc"/>
    <hyperlink ref="D3" r:id="rId3" display="https://www.screener.in/market/IN05/IN0501/IN050104/?sort=current+price&amp;order=desc"/>
    <hyperlink ref="E3" r:id="rId4" display="https://www.screener.in/market/IN05/IN0501/IN050104/?sort=debt&amp;order=desc"/>
    <hyperlink ref="F3" r:id="rId5" display="https://www.screener.in/market/IN05/IN0501/IN050104/?sort=price+to+earning&amp;order=desc"/>
    <hyperlink ref="G3" r:id="rId6" display="https://www.screener.in/market/IN05/IN0501/IN050104/?sort=number+of+equity+shares&amp;order=desc"/>
    <hyperlink ref="H3" r:id="rId7" display="https://www.screener.in/market/IN05/IN0501/IN050104/?sort=enterprise+value&amp;order=desc"/>
    <hyperlink ref="I3" r:id="rId8" display="https://www.screener.in/market/IN05/IN0501/IN050104/?sort=cash+end+of+last+year&amp;order=desc"/>
    <hyperlink ref="J3" r:id="rId9" display="https://www.screener.in/market/IN05/IN0501/IN050104/?sort=sales&amp;order=desc"/>
    <hyperlink ref="K3" r:id="rId10" display="https://www.screener.in/market/IN05/IN0501/IN050104/?sort=ebit&amp;order=desc"/>
    <hyperlink ref="L3" r:id="rId11" display="https://www.screener.in/market/IN05/IN0501/IN050104/?sort=depreciation&amp;order=desc"/>
    <hyperlink ref="M3" r:id="rId12" display="https://www.screener.in/market/IN05/IN0501/IN050104/?sort=net+profit&amp;order=desc"/>
    <hyperlink ref="N3" r:id="rId13" display="https://www.screener.in/market/IN05/IN0501/IN050104/?sort=market+capitalization&amp;order=desc"/>
    <hyperlink ref="C4" r:id="rId14" display="https://www.screener.in/company/LICI/consolidated/"/>
    <hyperlink ref="C5" r:id="rId15" display="https://www.screener.in/company/SBILIFE/"/>
    <hyperlink ref="C6" r:id="rId16" display="https://www.screener.in/company/HDFCLIFE/consolidated/"/>
    <hyperlink ref="C7" r:id="rId17" display="https://www.screener.in/company/ICICIGI/"/>
    <hyperlink ref="C8" r:id="rId18" display="https://www.screener.in/company/ICICIPRULI/consolidated/"/>
    <hyperlink ref="C9" r:id="rId19" display="https://www.screener.in/company/GICRE/consolidated/"/>
    <hyperlink ref="C10" r:id="rId20" display="https://www.screener.in/company/MFSL/consolidated/"/>
    <hyperlink ref="C11" r:id="rId21" display="https://www.screener.in/company/GODIGIT/"/>
    <hyperlink ref="C12" r:id="rId22" display="https://www.screener.in/company/NIACL/consolidated/"/>
    <hyperlink ref="C13" r:id="rId23" display="https://www.screener.in/company/STARHEALTH/"/>
    <hyperlink ref="C14" r:id="rId24" display="https://www.screener.in/company/NIVABUPA/"/>
    <hyperlink ref="C15" r:id="rId25" display="https://www.screener.in/company/MEDIASSIST/consolidated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Valuation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2025-07-02T10:53:13Z</cp:lastPrinted>
  <dcterms:created xsi:type="dcterms:W3CDTF">2025-07-02T09:24:28Z</dcterms:created>
  <dcterms:modified xsi:type="dcterms:W3CDTF">2025-07-02T11:05:50Z</dcterms:modified>
</cp:coreProperties>
</file>