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kr/KL-GIT/CCAP/02-LhARA/04-LhARAlinearOptics/21-Spreads4Tests/"/>
    </mc:Choice>
  </mc:AlternateContent>
  <xr:revisionPtr revIDLastSave="0" documentId="13_ncr:1_{1B45E285-A38D-8E49-B0B0-E86865E842CC}" xr6:coauthVersionLast="47" xr6:coauthVersionMax="47" xr10:uidLastSave="{00000000-0000-0000-0000-000000000000}"/>
  <bookViews>
    <workbookView xWindow="0" yWindow="0" windowWidth="38400" windowHeight="216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I4" i="1" l="1"/>
  <c r="I5" i="1" s="1"/>
  <c r="B6" i="1" l="1"/>
  <c r="E6" i="1" s="1"/>
  <c r="E10" i="1" s="1"/>
  <c r="E11" i="1" s="1"/>
  <c r="E16" i="1" l="1"/>
  <c r="E21" i="1"/>
  <c r="C18" i="1"/>
  <c r="B18" i="1"/>
  <c r="E20" i="1"/>
  <c r="D20" i="1"/>
  <c r="H25" i="1" s="1"/>
  <c r="C19" i="1"/>
  <c r="B19" i="1"/>
  <c r="H24" i="1" s="1"/>
  <c r="D21" i="1"/>
  <c r="E7" i="1"/>
  <c r="E8" i="1" s="1"/>
  <c r="H26" i="1" l="1"/>
  <c r="E23" i="1" a="1"/>
  <c r="H23" i="1"/>
  <c r="E23" i="1" l="1"/>
  <c r="E25" i="1"/>
  <c r="E24" i="1"/>
  <c r="E26" i="1"/>
</calcChain>
</file>

<file path=xl/sharedStrings.xml><?xml version="1.0" encoding="utf-8"?>
<sst xmlns="http://schemas.openxmlformats.org/spreadsheetml/2006/main" count="37" uniqueCount="33">
  <si>
    <t>p</t>
  </si>
  <si>
    <t>MeV</t>
  </si>
  <si>
    <t>Brho</t>
  </si>
  <si>
    <t>Tm</t>
  </si>
  <si>
    <t>Transfer matrix</t>
  </si>
  <si>
    <t>Particle</t>
  </si>
  <si>
    <t>Quad</t>
  </si>
  <si>
    <t>Length</t>
  </si>
  <si>
    <t>m</t>
  </si>
  <si>
    <t>Strength</t>
  </si>
  <si>
    <t>T/m</t>
  </si>
  <si>
    <t>k</t>
  </si>
  <si>
    <r>
      <t>m</t>
    </r>
    <r>
      <rPr>
        <vertAlign val="superscript"/>
        <sz val="12"/>
        <color theme="1"/>
        <rFont val="Calibri (Body)"/>
      </rPr>
      <t>-2</t>
    </r>
  </si>
  <si>
    <t>sqrt(k)</t>
  </si>
  <si>
    <r>
      <t>m</t>
    </r>
    <r>
      <rPr>
        <vertAlign val="superscript"/>
        <sz val="12"/>
        <color theme="1"/>
        <rFont val="Calibri (Body)"/>
      </rPr>
      <t>-1</t>
    </r>
  </si>
  <si>
    <t>l*sqrt(k)</t>
  </si>
  <si>
    <t>R</t>
  </si>
  <si>
    <t>Rprime</t>
  </si>
  <si>
    <t>Check</t>
  </si>
  <si>
    <t>c</t>
  </si>
  <si>
    <t>m/s</t>
  </si>
  <si>
    <t>1/c</t>
  </si>
  <si>
    <t>s/m</t>
  </si>
  <si>
    <t>1/c*10^9</t>
  </si>
  <si>
    <t>K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</si>
  <si>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</si>
  <si>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</si>
  <si>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Focusing strength</t>
  </si>
  <si>
    <t>f</t>
  </si>
  <si>
    <t>Triplet</t>
  </si>
  <si>
    <t>Gap</t>
  </si>
  <si>
    <t>f*</t>
  </si>
  <si>
    <t>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</si>
</sst>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0" xfId="0" applyFont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J26"/>
  <sheetViews>
    <sheetView tabSelected="1" zoomScaleNormal="100" workbookViewId="0">
      <selection activeCell="B4" sqref="B4"/>
    </sheetView>
  </sheetViews>
  <sheetFormatPr baseColWidth="10" defaultRowHeight="16" x14ac:dyDescent="0.2"/>
  <cols>
    <col min="1" max="1" width="17.33203125" style="1" customWidth="1"/>
  </cols>
  <sheetData>
    <row r="1" spans="1:10" ht="21" x14ac:dyDescent="0.25">
      <c r="A1" s="28" t="s">
        <v>27</v>
      </c>
      <c r="B1" s="29"/>
      <c r="C1" s="29"/>
      <c r="D1" s="29"/>
      <c r="E1" s="29"/>
      <c r="F1" s="30"/>
    </row>
    <row r="2" spans="1:10" ht="20" x14ac:dyDescent="0.25">
      <c r="A2" s="11"/>
      <c r="B2" s="4" t="s">
        <v>5</v>
      </c>
      <c r="C2" s="12"/>
      <c r="D2" s="3"/>
      <c r="E2" s="4" t="s">
        <v>6</v>
      </c>
      <c r="F2" s="5"/>
      <c r="H2" s="11" t="s">
        <v>25</v>
      </c>
      <c r="I2" s="12">
        <v>938.27208815999995</v>
      </c>
      <c r="J2" s="5" t="s">
        <v>26</v>
      </c>
    </row>
    <row r="3" spans="1:10" x14ac:dyDescent="0.2">
      <c r="A3" s="6" t="s">
        <v>24</v>
      </c>
      <c r="B3" s="1">
        <v>20</v>
      </c>
      <c r="C3" t="s">
        <v>1</v>
      </c>
      <c r="D3" s="6" t="s">
        <v>7</v>
      </c>
      <c r="E3">
        <v>0.1</v>
      </c>
      <c r="F3" s="7" t="s">
        <v>8</v>
      </c>
      <c r="H3" s="11" t="s">
        <v>19</v>
      </c>
      <c r="I3" s="12">
        <v>299792458</v>
      </c>
      <c r="J3" s="5" t="s">
        <v>20</v>
      </c>
    </row>
    <row r="4" spans="1:10" x14ac:dyDescent="0.2">
      <c r="A4" s="6"/>
      <c r="B4" s="27"/>
      <c r="D4" s="6" t="s">
        <v>9</v>
      </c>
      <c r="E4">
        <v>500</v>
      </c>
      <c r="F4" s="7" t="s">
        <v>10</v>
      </c>
      <c r="H4" s="6" t="s">
        <v>21</v>
      </c>
      <c r="I4">
        <f>1/I3</f>
        <v>3.3356409519815204E-9</v>
      </c>
      <c r="J4" s="7" t="s">
        <v>22</v>
      </c>
    </row>
    <row r="5" spans="1:10" x14ac:dyDescent="0.2">
      <c r="A5" s="6" t="s">
        <v>0</v>
      </c>
      <c r="B5" s="1">
        <f>SQRT( (I2+B3)^2 - I2^2)</f>
        <v>194.75852619692921</v>
      </c>
      <c r="C5" t="s">
        <v>1</v>
      </c>
      <c r="D5" s="13"/>
      <c r="F5" s="7"/>
      <c r="H5" s="8" t="s">
        <v>23</v>
      </c>
      <c r="I5" s="9">
        <f>I4*1000000000</f>
        <v>3.3356409519815204</v>
      </c>
      <c r="J5" s="10" t="s">
        <v>22</v>
      </c>
    </row>
    <row r="6" spans="1:10" ht="19" x14ac:dyDescent="0.2">
      <c r="A6" s="8" t="s">
        <v>2</v>
      </c>
      <c r="B6" s="9">
        <f>I5*B5/1000</f>
        <v>0.64964451573004278</v>
      </c>
      <c r="C6" s="9" t="s">
        <v>3</v>
      </c>
      <c r="D6" s="6" t="s">
        <v>11</v>
      </c>
      <c r="E6">
        <f>E4/B6</f>
        <v>769.65169087608069</v>
      </c>
      <c r="F6" s="7" t="s">
        <v>12</v>
      </c>
    </row>
    <row r="7" spans="1:10" ht="19" x14ac:dyDescent="0.2">
      <c r="D7" s="6" t="s">
        <v>13</v>
      </c>
      <c r="E7" s="31">
        <f>SQRT(E6)</f>
        <v>27.742597046348791</v>
      </c>
      <c r="F7" s="7" t="s">
        <v>14</v>
      </c>
    </row>
    <row r="8" spans="1:10" x14ac:dyDescent="0.2">
      <c r="D8" s="6" t="s">
        <v>15</v>
      </c>
      <c r="E8" s="31">
        <f>E7*E3</f>
        <v>2.7742597046348791</v>
      </c>
      <c r="F8" s="7"/>
    </row>
    <row r="9" spans="1:10" x14ac:dyDescent="0.2">
      <c r="D9" s="6"/>
      <c r="E9" s="31"/>
      <c r="F9" s="7"/>
    </row>
    <row r="10" spans="1:10" x14ac:dyDescent="0.2">
      <c r="D10" s="6" t="s">
        <v>32</v>
      </c>
      <c r="E10" s="31">
        <f>E6*E3</f>
        <v>76.965169087608075</v>
      </c>
      <c r="F10" s="7"/>
    </row>
    <row r="11" spans="1:10" x14ac:dyDescent="0.2">
      <c r="D11" s="6" t="s">
        <v>28</v>
      </c>
      <c r="E11" s="31">
        <f>1/E10</f>
        <v>1.2992890314600854E-2</v>
      </c>
      <c r="F11" s="7" t="s">
        <v>8</v>
      </c>
    </row>
    <row r="12" spans="1:10" x14ac:dyDescent="0.2">
      <c r="D12" s="32"/>
      <c r="E12" s="9"/>
      <c r="F12" s="10"/>
    </row>
    <row r="14" spans="1:10" ht="21" x14ac:dyDescent="0.25">
      <c r="D14" s="28" t="s">
        <v>29</v>
      </c>
      <c r="E14" s="29"/>
      <c r="F14" s="30"/>
    </row>
    <row r="15" spans="1:10" x14ac:dyDescent="0.2">
      <c r="D15" s="11" t="s">
        <v>30</v>
      </c>
      <c r="E15" s="12">
        <v>5.0000000000000001E-3</v>
      </c>
      <c r="F15" s="5" t="s">
        <v>8</v>
      </c>
    </row>
    <row r="16" spans="1:10" x14ac:dyDescent="0.2">
      <c r="D16" s="8" t="s">
        <v>31</v>
      </c>
      <c r="E16" s="9">
        <f>E11^2/E15</f>
        <v>3.3763039745449738E-2</v>
      </c>
      <c r="F16" s="10"/>
    </row>
    <row r="18" spans="1:8" x14ac:dyDescent="0.2">
      <c r="A18" s="23" t="s">
        <v>4</v>
      </c>
      <c r="B18" s="14">
        <f>1-(2*$E$15^2/$E$11^2)</f>
        <v>0.7038181373657949</v>
      </c>
      <c r="C18" s="15">
        <f>2*$E$3*(1+($E$3/$E$11))</f>
        <v>1.7393033817521617</v>
      </c>
      <c r="D18" s="15">
        <v>0</v>
      </c>
      <c r="E18" s="16">
        <v>0</v>
      </c>
    </row>
    <row r="19" spans="1:8" x14ac:dyDescent="0.2">
      <c r="B19" s="17">
        <f>1/$E$16</f>
        <v>29.618186263420505</v>
      </c>
      <c r="C19" s="18">
        <f>1-(2*$E$15^2/$E$11^2)</f>
        <v>0.7038181373657949</v>
      </c>
      <c r="D19" s="18">
        <v>0</v>
      </c>
      <c r="E19" s="19">
        <v>0</v>
      </c>
    </row>
    <row r="20" spans="1:8" x14ac:dyDescent="0.2">
      <c r="B20" s="17">
        <v>0</v>
      </c>
      <c r="C20" s="18">
        <v>0</v>
      </c>
      <c r="D20" s="18">
        <f>1-(2*$E$15^2/$E$11^2)</f>
        <v>0.7038181373657949</v>
      </c>
      <c r="E20" s="19">
        <f>2*$E$3*(1+($E$3/$E$11))</f>
        <v>1.7393033817521617</v>
      </c>
    </row>
    <row r="21" spans="1:8" x14ac:dyDescent="0.2">
      <c r="B21" s="20">
        <v>0</v>
      </c>
      <c r="C21" s="21">
        <v>0</v>
      </c>
      <c r="D21" s="21">
        <f>1/$E$16</f>
        <v>29.618186263420505</v>
      </c>
      <c r="E21" s="22">
        <f>1-(2*$E$15^2/$E$11^2)</f>
        <v>0.7038181373657949</v>
      </c>
    </row>
    <row r="23" spans="1:8" x14ac:dyDescent="0.2">
      <c r="A23" s="23" t="s">
        <v>16</v>
      </c>
      <c r="B23" s="24">
        <v>0.5</v>
      </c>
      <c r="D23" s="2" t="s">
        <v>17</v>
      </c>
      <c r="E23" s="24">
        <f t="array" ref="E23:E26">MMULT(B18:E21,B23:B26)</f>
        <v>0.52583940685811359</v>
      </c>
      <c r="G23" s="2" t="s">
        <v>18</v>
      </c>
      <c r="H23" s="24">
        <f>B$23*B18+B$24*C18+B$25*D18+B$26*E18</f>
        <v>0.52583940685811359</v>
      </c>
    </row>
    <row r="24" spans="1:8" x14ac:dyDescent="0.2">
      <c r="B24" s="25">
        <v>0.1</v>
      </c>
      <c r="E24" s="25">
        <v>14.879474945446832</v>
      </c>
      <c r="H24" s="25">
        <f>B$23*B19+B$24*C19+B$25*D19+B$26*E19</f>
        <v>14.879474945446832</v>
      </c>
    </row>
    <row r="25" spans="1:8" x14ac:dyDescent="0.2">
      <c r="B25" s="25">
        <v>-0.3</v>
      </c>
      <c r="E25" s="25">
        <v>-0.55900611756017082</v>
      </c>
      <c r="H25" s="25">
        <f>B$23*B20+B$24*C20+B$25*D20+B$26*E20</f>
        <v>-0.55900611756017082</v>
      </c>
    </row>
    <row r="26" spans="1:8" x14ac:dyDescent="0.2">
      <c r="B26" s="26">
        <v>-0.2</v>
      </c>
      <c r="E26" s="26">
        <v>-9.0262195064993112</v>
      </c>
      <c r="H26" s="26">
        <f>B$23*B21+B$24*C21+B$25*D21+B$26*E21</f>
        <v>-9.0262195064993112</v>
      </c>
    </row>
  </sheetData>
  <mergeCells count="2">
    <mergeCell ref="A1:F1"/>
    <mergeCell ref="D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2023-12-13T20:57:38Z</dcterms:modified>
</cp:coreProperties>
</file>