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.long/KL-GIT/CCAP/02-LhARA/04-LhARAlinearOptics/21-Spreads4Tests/"/>
    </mc:Choice>
  </mc:AlternateContent>
  <xr:revisionPtr revIDLastSave="0" documentId="13_ncr:1_{E07CB25F-8546-2244-92E4-F92923BFEA6A}" xr6:coauthVersionLast="47" xr6:coauthVersionMax="47" xr10:uidLastSave="{00000000-0000-0000-0000-000000000000}"/>
  <bookViews>
    <workbookView xWindow="15320" yWindow="740" windowWidth="14920" windowHeight="18900" xr2:uid="{008B2FEE-BD6E-8742-A59F-ADD463C42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E11" i="1"/>
  <c r="H30" i="1"/>
  <c r="I12" i="1"/>
  <c r="I13" i="1" s="1"/>
  <c r="B4" i="1"/>
  <c r="B5" i="1" l="1"/>
  <c r="E6" i="1" s="1"/>
  <c r="E7" i="1" s="1"/>
  <c r="B11" i="1" l="1"/>
  <c r="B12" i="1" s="1"/>
  <c r="I4" i="1"/>
  <c r="I7" i="1" s="1"/>
  <c r="L7" i="1" s="1"/>
  <c r="B7" i="1"/>
  <c r="E12" i="1" s="1"/>
  <c r="E14" i="1" s="1"/>
  <c r="B6" i="1"/>
  <c r="G22" i="1" s="1"/>
  <c r="H29" i="1" s="1"/>
  <c r="E13" i="1" l="1"/>
  <c r="C18" i="1" s="1"/>
  <c r="E21" i="1"/>
  <c r="L8" i="1"/>
  <c r="D21" i="1" l="1"/>
  <c r="H28" i="1" s="1"/>
  <c r="C19" i="1"/>
  <c r="B19" i="1"/>
  <c r="H26" i="1" s="1"/>
  <c r="E20" i="1"/>
  <c r="B18" i="1"/>
  <c r="H27" i="1"/>
  <c r="H25" i="1"/>
  <c r="E25" i="1" l="1" a="1"/>
  <c r="E25" i="1" l="1"/>
  <c r="K25" i="1" s="1"/>
  <c r="E30" i="1"/>
  <c r="K30" i="1" s="1"/>
  <c r="E29" i="1"/>
  <c r="K29" i="1" s="1"/>
  <c r="E28" i="1"/>
  <c r="K28" i="1" s="1"/>
  <c r="E27" i="1"/>
  <c r="K27" i="1" s="1"/>
  <c r="E26" i="1"/>
  <c r="K26" i="1" s="1"/>
</calcChain>
</file>

<file path=xl/sharedStrings.xml><?xml version="1.0" encoding="utf-8"?>
<sst xmlns="http://schemas.openxmlformats.org/spreadsheetml/2006/main" count="50" uniqueCount="39">
  <si>
    <t>Focus quad test sheet:</t>
  </si>
  <si>
    <t>p</t>
  </si>
  <si>
    <t>MeV</t>
  </si>
  <si>
    <t>Brho</t>
  </si>
  <si>
    <t>Transfer matrix</t>
  </si>
  <si>
    <t>Particle</t>
  </si>
  <si>
    <t>Length</t>
  </si>
  <si>
    <t>m</t>
  </si>
  <si>
    <t>Strength</t>
  </si>
  <si>
    <t>T/m</t>
  </si>
  <si>
    <r>
      <t>m</t>
    </r>
    <r>
      <rPr>
        <vertAlign val="superscript"/>
        <sz val="12"/>
        <color theme="1"/>
        <rFont val="Calibri (Body)"/>
      </rPr>
      <t>-2</t>
    </r>
  </si>
  <si>
    <r>
      <t>m</t>
    </r>
    <r>
      <rPr>
        <vertAlign val="superscript"/>
        <sz val="12"/>
        <color theme="1"/>
        <rFont val="Calibri (Body)"/>
      </rPr>
      <t>-1</t>
    </r>
  </si>
  <si>
    <t>R</t>
  </si>
  <si>
    <t>Rprime</t>
  </si>
  <si>
    <t>Check</t>
  </si>
  <si>
    <t>c</t>
  </si>
  <si>
    <t>m/s</t>
  </si>
  <si>
    <t>1/c</t>
  </si>
  <si>
    <t>s/m</t>
  </si>
  <si>
    <t>1/c*10^9</t>
  </si>
  <si>
    <r>
      <t>m</t>
    </r>
    <r>
      <rPr>
        <vertAlign val="subscript"/>
        <sz val="12"/>
        <color theme="1"/>
        <rFont val="Calibri (Body)"/>
      </rPr>
      <t>p</t>
    </r>
  </si>
  <si>
    <r>
      <t>MeV/c</t>
    </r>
    <r>
      <rPr>
        <vertAlign val="superscript"/>
        <sz val="12"/>
        <color theme="1"/>
        <rFont val="Calibri (Body)"/>
      </rPr>
      <t>2</t>
    </r>
  </si>
  <si>
    <t>Reference particle</t>
  </si>
  <si>
    <t>Alternative input</t>
  </si>
  <si>
    <r>
      <t>K</t>
    </r>
    <r>
      <rPr>
        <i/>
        <vertAlign val="subscript"/>
        <sz val="12"/>
        <color theme="1"/>
        <rFont val="Calibri (Body)"/>
      </rPr>
      <t>r</t>
    </r>
  </si>
  <si>
    <r>
      <t>E</t>
    </r>
    <r>
      <rPr>
        <vertAlign val="subscript"/>
        <sz val="12"/>
        <color theme="1"/>
        <rFont val="Calibri (Body)"/>
      </rPr>
      <t>r</t>
    </r>
  </si>
  <si>
    <r>
      <t>p</t>
    </r>
    <r>
      <rPr>
        <i/>
        <vertAlign val="subscript"/>
        <sz val="12"/>
        <color theme="1"/>
        <rFont val="Calibri (Body)"/>
      </rPr>
      <t>r</t>
    </r>
  </si>
  <si>
    <r>
      <rPr>
        <sz val="12"/>
        <color theme="1"/>
        <rFont val="Symbol"/>
        <charset val="2"/>
      </rPr>
      <t>g</t>
    </r>
    <r>
      <rPr>
        <vertAlign val="subscript"/>
        <sz val="12"/>
        <color theme="1"/>
        <rFont val="Calibri (Body)"/>
      </rPr>
      <t>r</t>
    </r>
    <r>
      <rPr>
        <sz val="12"/>
        <color theme="1"/>
        <rFont val="Symbol"/>
        <charset val="2"/>
      </rPr>
      <t>b</t>
    </r>
    <r>
      <rPr>
        <vertAlign val="subscript"/>
        <sz val="12"/>
        <color theme="1"/>
        <rFont val="Calibri (Body)"/>
      </rPr>
      <t>r</t>
    </r>
  </si>
  <si>
    <r>
      <rPr>
        <sz val="12"/>
        <color theme="1"/>
        <rFont val="Symbol"/>
        <charset val="2"/>
      </rPr>
      <t>b</t>
    </r>
    <r>
      <rPr>
        <vertAlign val="subscript"/>
        <sz val="12"/>
        <color theme="1"/>
        <rFont val="Calibri (Body)"/>
      </rPr>
      <t>r</t>
    </r>
  </si>
  <si>
    <t>charge</t>
  </si>
  <si>
    <t>E</t>
  </si>
  <si>
    <t>Quadrupole</t>
  </si>
  <si>
    <t>kFQ</t>
  </si>
  <si>
    <t>Derived parameters</t>
  </si>
  <si>
    <t>D</t>
  </si>
  <si>
    <t>Diff</t>
  </si>
  <si>
    <t>sqrt(k/D)</t>
  </si>
  <si>
    <t>l*sqrt(k/D)</t>
  </si>
  <si>
    <t>D*sqrt(k/D)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</si>
</sst>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b/>
      <i/>
      <sz val="12"/>
      <color theme="1"/>
      <name val="Calibri"/>
      <family val="2"/>
      <scheme val="minor"/>
    </font>
    <font>
      <vertAlign val="subscript"/>
      <sz val="12"/>
      <color theme="1"/>
      <name val="Calibri (Body)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vertAlign val="subscript"/>
      <sz val="12"/>
      <color theme="1"/>
      <name val="Calibri (Body)"/>
    </font>
    <font>
      <b/>
      <sz val="12"/>
      <color theme="1"/>
      <name val="Symbol"/>
      <charset val="2"/>
    </font>
    <font>
      <sz val="12"/>
      <color theme="1"/>
      <name val="Calibri"/>
      <family val="2"/>
      <charset val="2"/>
    </font>
    <font>
      <sz val="12"/>
      <color theme="1"/>
      <name val="Symbol"/>
      <charset val="2"/>
    </font>
    <font>
      <b/>
      <i/>
      <sz val="12"/>
      <color theme="1"/>
      <name val="Symbol"/>
      <charset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0" fillId="0" borderId="4" xfId="0" applyBorder="1"/>
    <xf numFmtId="0" fontId="0" fillId="0" borderId="6" xfId="0" applyBorder="1"/>
    <xf numFmtId="0" fontId="0" fillId="0" borderId="7" xfId="0" applyBorder="1" applyAlignment="1">
      <alignment horizontal="right"/>
    </xf>
    <xf numFmtId="0" fontId="0" fillId="0" borderId="8" xfId="0" applyBorder="1"/>
    <xf numFmtId="0" fontId="0" fillId="0" borderId="9" xfId="0" applyBorder="1" applyAlignment="1">
      <alignment horizontal="right"/>
    </xf>
    <xf numFmtId="0" fontId="0" fillId="0" borderId="10" xfId="0" applyBorder="1"/>
    <xf numFmtId="0" fontId="0" fillId="0" borderId="11" xfId="0" applyBorder="1"/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7" xfId="0" applyBorder="1"/>
    <xf numFmtId="0" fontId="3" fillId="0" borderId="0" xfId="0" applyFont="1" applyAlignment="1">
      <alignment horizontal="right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Alignment="1">
      <alignment horizontal="center"/>
    </xf>
    <xf numFmtId="0" fontId="3" fillId="3" borderId="5" xfId="0" applyFont="1" applyFill="1" applyBorder="1" applyAlignment="1">
      <alignment horizontal="center"/>
    </xf>
    <xf numFmtId="0" fontId="0" fillId="3" borderId="4" xfId="0" applyFill="1" applyBorder="1"/>
    <xf numFmtId="0" fontId="0" fillId="3" borderId="6" xfId="0" applyFill="1" applyBorder="1"/>
    <xf numFmtId="0" fontId="6" fillId="0" borderId="7" xfId="0" applyFont="1" applyBorder="1" applyAlignment="1">
      <alignment horizontal="right"/>
    </xf>
    <xf numFmtId="164" fontId="0" fillId="0" borderId="0" xfId="0" applyNumberFormat="1"/>
    <xf numFmtId="0" fontId="3" fillId="0" borderId="7" xfId="0" applyFont="1" applyBorder="1" applyAlignment="1">
      <alignment horizontal="right"/>
    </xf>
    <xf numFmtId="0" fontId="5" fillId="0" borderId="0" xfId="0" applyFont="1"/>
    <xf numFmtId="0" fontId="5" fillId="0" borderId="7" xfId="0" applyFont="1" applyBorder="1" applyAlignment="1">
      <alignment horizontal="right"/>
    </xf>
    <xf numFmtId="2" fontId="0" fillId="0" borderId="10" xfId="0" applyNumberFormat="1" applyBorder="1"/>
    <xf numFmtId="0" fontId="9" fillId="0" borderId="7" xfId="0" applyFont="1" applyBorder="1" applyAlignment="1">
      <alignment horizontal="right"/>
    </xf>
    <xf numFmtId="0" fontId="3" fillId="0" borderId="9" xfId="0" applyFont="1" applyBorder="1" applyAlignment="1">
      <alignment horizontal="right"/>
    </xf>
    <xf numFmtId="0" fontId="5" fillId="0" borderId="9" xfId="0" applyFont="1" applyBorder="1" applyAlignment="1">
      <alignment horizontal="right"/>
    </xf>
    <xf numFmtId="0" fontId="3" fillId="0" borderId="10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8" fillId="0" borderId="10" xfId="0" applyFont="1" applyBorder="1" applyAlignment="1">
      <alignment horizontal="right"/>
    </xf>
    <xf numFmtId="2" fontId="0" fillId="0" borderId="11" xfId="0" applyNumberFormat="1" applyBorder="1"/>
    <xf numFmtId="0" fontId="11" fillId="0" borderId="7" xfId="0" applyFont="1" applyBorder="1" applyAlignment="1">
      <alignment horizontal="right"/>
    </xf>
    <xf numFmtId="0" fontId="11" fillId="0" borderId="9" xfId="0" applyFont="1" applyBorder="1" applyAlignment="1">
      <alignment horizontal="right"/>
    </xf>
    <xf numFmtId="0" fontId="0" fillId="0" borderId="9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9CAF-347D-914C-A112-6F8981E6D7C0}">
  <dimension ref="A1:L30"/>
  <sheetViews>
    <sheetView tabSelected="1" zoomScaleNormal="100" workbookViewId="0">
      <selection activeCell="D20" sqref="D20"/>
    </sheetView>
  </sheetViews>
  <sheetFormatPr baseColWidth="10" defaultRowHeight="16" x14ac:dyDescent="0.2"/>
  <cols>
    <col min="1" max="1" width="17.33203125" style="1" customWidth="1"/>
  </cols>
  <sheetData>
    <row r="1" spans="1:12" ht="21" x14ac:dyDescent="0.25">
      <c r="A1" s="37" t="s">
        <v>0</v>
      </c>
      <c r="B1" s="38"/>
      <c r="C1" s="38"/>
      <c r="D1" s="38"/>
      <c r="E1" s="38"/>
      <c r="F1" s="39"/>
    </row>
    <row r="2" spans="1:12" x14ac:dyDescent="0.2">
      <c r="A2" s="40" t="s">
        <v>22</v>
      </c>
      <c r="B2" s="41"/>
      <c r="C2" s="42"/>
      <c r="D2" s="19"/>
      <c r="E2" s="18" t="s">
        <v>31</v>
      </c>
      <c r="F2" s="20"/>
      <c r="H2" s="43" t="s">
        <v>23</v>
      </c>
      <c r="I2" s="44"/>
      <c r="J2" s="45"/>
    </row>
    <row r="3" spans="1:12" ht="18" x14ac:dyDescent="0.25">
      <c r="A3" s="21" t="s">
        <v>24</v>
      </c>
      <c r="B3" s="22">
        <v>20</v>
      </c>
      <c r="C3" s="6" t="s">
        <v>2</v>
      </c>
      <c r="D3" s="25" t="s">
        <v>6</v>
      </c>
      <c r="E3">
        <v>0.1</v>
      </c>
      <c r="F3" s="6" t="s">
        <v>7</v>
      </c>
      <c r="H3" s="25" t="s">
        <v>6</v>
      </c>
      <c r="I3">
        <v>0.1</v>
      </c>
      <c r="J3" s="6" t="s">
        <v>7</v>
      </c>
      <c r="L3" s="24" t="s">
        <v>14</v>
      </c>
    </row>
    <row r="4" spans="1:12" ht="20" x14ac:dyDescent="0.25">
      <c r="A4" s="5" t="s">
        <v>25</v>
      </c>
      <c r="B4" s="22">
        <f>I10+B3</f>
        <v>958.27208815999995</v>
      </c>
      <c r="C4" s="6" t="s">
        <v>2</v>
      </c>
      <c r="D4" s="25" t="s">
        <v>8</v>
      </c>
      <c r="E4">
        <v>100</v>
      </c>
      <c r="F4" s="6" t="s">
        <v>9</v>
      </c>
      <c r="H4" s="25" t="s">
        <v>32</v>
      </c>
      <c r="I4">
        <f>E7</f>
        <v>153.93033817521612</v>
      </c>
      <c r="J4" s="6" t="s">
        <v>10</v>
      </c>
    </row>
    <row r="5" spans="1:12" ht="18" x14ac:dyDescent="0.25">
      <c r="A5" s="21" t="s">
        <v>26</v>
      </c>
      <c r="B5" s="22">
        <f>SQRT(B4^2 -I10^ 2)</f>
        <v>194.75852619692921</v>
      </c>
      <c r="C5" s="6" t="s">
        <v>2</v>
      </c>
      <c r="D5" s="7"/>
      <c r="E5" s="26"/>
      <c r="F5" s="9"/>
      <c r="H5" s="29"/>
      <c r="I5" s="32"/>
      <c r="J5" s="33"/>
    </row>
    <row r="6" spans="1:12" ht="18" x14ac:dyDescent="0.25">
      <c r="A6" s="27" t="s">
        <v>27</v>
      </c>
      <c r="B6">
        <f>B5/I10</f>
        <v>0.20757148022900346</v>
      </c>
      <c r="C6" s="6"/>
      <c r="D6" s="31" t="s">
        <v>3</v>
      </c>
      <c r="E6">
        <f>B5*I13/1000</f>
        <v>0.64964451573004278</v>
      </c>
      <c r="F6" s="6"/>
      <c r="H6" s="12"/>
      <c r="J6" s="6"/>
    </row>
    <row r="7" spans="1:12" ht="20" x14ac:dyDescent="0.25">
      <c r="A7" s="27" t="s">
        <v>28</v>
      </c>
      <c r="B7">
        <f>B5/B4</f>
        <v>0.20323927682260837</v>
      </c>
      <c r="C7" s="6"/>
      <c r="D7" s="25" t="s">
        <v>32</v>
      </c>
      <c r="E7">
        <f>E4/E6</f>
        <v>153.93033817521612</v>
      </c>
      <c r="F7" s="6" t="s">
        <v>10</v>
      </c>
      <c r="H7" s="25" t="s">
        <v>8</v>
      </c>
      <c r="I7" s="1">
        <f>I4*E6</f>
        <v>100</v>
      </c>
      <c r="J7" s="6" t="s">
        <v>9</v>
      </c>
      <c r="L7">
        <f>I7-E4</f>
        <v>0</v>
      </c>
    </row>
    <row r="8" spans="1:12" x14ac:dyDescent="0.2">
      <c r="A8" s="7" t="s">
        <v>29</v>
      </c>
      <c r="B8" s="8">
        <v>1</v>
      </c>
      <c r="C8" s="9"/>
      <c r="D8" s="28"/>
      <c r="E8" s="8"/>
      <c r="F8" s="9"/>
      <c r="H8" s="29"/>
      <c r="I8" s="30"/>
      <c r="J8" s="9"/>
      <c r="L8">
        <f>E7-I4</f>
        <v>0</v>
      </c>
    </row>
    <row r="9" spans="1:12" x14ac:dyDescent="0.2">
      <c r="D9" s="1"/>
      <c r="H9" s="31"/>
      <c r="I9" s="13"/>
    </row>
    <row r="10" spans="1:12" ht="20" x14ac:dyDescent="0.25">
      <c r="A10" s="40" t="s">
        <v>5</v>
      </c>
      <c r="B10" s="41"/>
      <c r="C10" s="42"/>
      <c r="D10" s="40" t="s">
        <v>33</v>
      </c>
      <c r="E10" s="41"/>
      <c r="F10" s="42"/>
      <c r="H10" s="10" t="s">
        <v>20</v>
      </c>
      <c r="I10" s="11">
        <v>938.27208815999995</v>
      </c>
      <c r="J10" s="4" t="s">
        <v>21</v>
      </c>
    </row>
    <row r="11" spans="1:12" x14ac:dyDescent="0.2">
      <c r="A11" s="13" t="s">
        <v>30</v>
      </c>
      <c r="B11">
        <f>B4+B5*B30</f>
        <v>1055.6513512584645</v>
      </c>
      <c r="D11" s="23" t="s">
        <v>34</v>
      </c>
      <c r="E11">
        <f>SQRT(1+(2*B30/B7) + B30^2)</f>
        <v>2.4840106257623371</v>
      </c>
      <c r="F11" s="6"/>
      <c r="H11" s="10" t="s">
        <v>15</v>
      </c>
      <c r="I11" s="11">
        <v>299792458</v>
      </c>
      <c r="J11" s="4" t="s">
        <v>16</v>
      </c>
    </row>
    <row r="12" spans="1:12" ht="19" x14ac:dyDescent="0.2">
      <c r="A12" s="13" t="s">
        <v>1</v>
      </c>
      <c r="B12" s="22">
        <f>SQRT(B11^2 -I10^ 2)</f>
        <v>483.78224853098436</v>
      </c>
      <c r="D12" s="23" t="s">
        <v>36</v>
      </c>
      <c r="E12">
        <f>SQRT(E7/E11)</f>
        <v>7.8720054683538221</v>
      </c>
      <c r="F12" s="6" t="s">
        <v>11</v>
      </c>
      <c r="H12" s="5" t="s">
        <v>17</v>
      </c>
      <c r="I12">
        <f>1/I11</f>
        <v>3.3356409519815204E-9</v>
      </c>
      <c r="J12" s="6" t="s">
        <v>18</v>
      </c>
    </row>
    <row r="13" spans="1:12" x14ac:dyDescent="0.2">
      <c r="A13" s="34"/>
      <c r="C13" s="6"/>
      <c r="D13" s="23" t="s">
        <v>37</v>
      </c>
      <c r="E13">
        <f>E12*E3</f>
        <v>0.78720054683538221</v>
      </c>
      <c r="F13" s="6"/>
      <c r="H13" s="7" t="s">
        <v>19</v>
      </c>
      <c r="I13" s="8">
        <f>I12*1000000000</f>
        <v>3.3356409519815204</v>
      </c>
      <c r="J13" s="9" t="s">
        <v>18</v>
      </c>
    </row>
    <row r="14" spans="1:12" ht="19" x14ac:dyDescent="0.2">
      <c r="A14" s="35"/>
      <c r="B14" s="8"/>
      <c r="C14" s="9"/>
      <c r="D14" s="28" t="s">
        <v>38</v>
      </c>
      <c r="E14" s="8">
        <f>E12*E11</f>
        <v>19.554145229450118</v>
      </c>
      <c r="F14" s="9" t="s">
        <v>11</v>
      </c>
    </row>
    <row r="15" spans="1:12" x14ac:dyDescent="0.2">
      <c r="A15" s="17"/>
      <c r="B15" s="17"/>
      <c r="C15" s="17"/>
      <c r="D15" s="17"/>
      <c r="E15" s="17"/>
      <c r="F15" s="17"/>
    </row>
    <row r="16" spans="1:12" x14ac:dyDescent="0.2">
      <c r="D16" s="1"/>
    </row>
    <row r="18" spans="1:11" x14ac:dyDescent="0.2">
      <c r="A18" s="13" t="s">
        <v>4</v>
      </c>
      <c r="B18" s="3">
        <f>COS(E13)</f>
        <v>0.70583115577702338</v>
      </c>
      <c r="C18" s="4">
        <f>SIN(E13)/E14</f>
        <v>3.622659549610921E-2</v>
      </c>
      <c r="D18" s="11">
        <v>0</v>
      </c>
      <c r="E18" s="11">
        <v>0</v>
      </c>
      <c r="F18" s="11">
        <v>0</v>
      </c>
      <c r="G18" s="4">
        <v>0</v>
      </c>
    </row>
    <row r="19" spans="1:11" x14ac:dyDescent="0.2">
      <c r="B19" s="36">
        <f>-SIN(E13)*E14</f>
        <v>-13.851767538806278</v>
      </c>
      <c r="C19" s="9">
        <f>COS(E13)</f>
        <v>0.70583115577702338</v>
      </c>
      <c r="D19">
        <v>0</v>
      </c>
      <c r="E19">
        <v>0</v>
      </c>
      <c r="F19">
        <v>0</v>
      </c>
      <c r="G19" s="6">
        <v>0</v>
      </c>
    </row>
    <row r="20" spans="1:11" x14ac:dyDescent="0.2">
      <c r="B20" s="12">
        <v>0</v>
      </c>
      <c r="C20">
        <v>0</v>
      </c>
      <c r="D20" s="3">
        <f>COSH(E13)</f>
        <v>1.326176919807601</v>
      </c>
      <c r="E20" s="4">
        <f>SINH(E13)/E14</f>
        <v>4.454604468864936E-2</v>
      </c>
      <c r="F20">
        <v>0</v>
      </c>
      <c r="G20" s="6">
        <v>0</v>
      </c>
    </row>
    <row r="21" spans="1:11" x14ac:dyDescent="0.2">
      <c r="B21" s="12">
        <v>0</v>
      </c>
      <c r="C21">
        <v>0</v>
      </c>
      <c r="D21" s="36">
        <f>SINH(E13)*E14</f>
        <v>17.032830365379439</v>
      </c>
      <c r="E21" s="9">
        <f>COSH(E13)</f>
        <v>1.326176919807601</v>
      </c>
      <c r="F21">
        <v>0</v>
      </c>
      <c r="G21" s="6">
        <v>0</v>
      </c>
    </row>
    <row r="22" spans="1:11" x14ac:dyDescent="0.2">
      <c r="B22" s="12">
        <v>0</v>
      </c>
      <c r="C22">
        <v>0</v>
      </c>
      <c r="D22">
        <v>0</v>
      </c>
      <c r="E22">
        <v>0</v>
      </c>
      <c r="F22" s="3">
        <v>1</v>
      </c>
      <c r="G22" s="4">
        <f>E3/B6^2</f>
        <v>2.3209438578128516</v>
      </c>
    </row>
    <row r="23" spans="1:11" x14ac:dyDescent="0.2">
      <c r="B23" s="36">
        <v>0</v>
      </c>
      <c r="C23" s="8">
        <v>0</v>
      </c>
      <c r="D23" s="8">
        <v>0</v>
      </c>
      <c r="E23" s="8">
        <v>0</v>
      </c>
      <c r="F23" s="36">
        <v>0</v>
      </c>
      <c r="G23" s="9">
        <v>1</v>
      </c>
    </row>
    <row r="25" spans="1:11" x14ac:dyDescent="0.2">
      <c r="A25" s="13" t="s">
        <v>12</v>
      </c>
      <c r="B25" s="14">
        <v>0.5</v>
      </c>
      <c r="D25" s="2" t="s">
        <v>13</v>
      </c>
      <c r="E25" s="14">
        <f t="array" ref="E25:E30">MMULT(B18:G23,B25:B30)</f>
        <v>0.35653823743812263</v>
      </c>
      <c r="G25" s="2" t="s">
        <v>14</v>
      </c>
      <c r="H25" s="14">
        <f>B$25*B18+B$26*C18+B$27*D18+B$28*E18+B$29*F18+B$30*G18</f>
        <v>0.35653823743812263</v>
      </c>
      <c r="J25" s="13" t="s">
        <v>35</v>
      </c>
      <c r="K25" s="14">
        <f>E25-H25</f>
        <v>0</v>
      </c>
    </row>
    <row r="26" spans="1:11" x14ac:dyDescent="0.2">
      <c r="B26" s="15">
        <v>0.1</v>
      </c>
      <c r="E26" s="15">
        <v>-6.8553006538254371</v>
      </c>
      <c r="H26" s="15">
        <f>B$25*B19+B$26*C19+B$27*D19+B$28*E19+B$29*F19+B$30*G19</f>
        <v>-6.8553006538254371</v>
      </c>
      <c r="K26" s="15">
        <f t="shared" ref="K26:K30" si="0">E26-H26</f>
        <v>0</v>
      </c>
    </row>
    <row r="27" spans="1:11" x14ac:dyDescent="0.2">
      <c r="B27" s="15">
        <v>-0.3</v>
      </c>
      <c r="E27" s="15">
        <v>-0.40676228488001021</v>
      </c>
      <c r="H27" s="15">
        <f>B$25*B20+B$26*C20+B$27*D20+B$28*E20+B$29*F20+B$30*G20</f>
        <v>-0.40676228488001021</v>
      </c>
      <c r="K27" s="15">
        <f t="shared" si="0"/>
        <v>0</v>
      </c>
    </row>
    <row r="28" spans="1:11" x14ac:dyDescent="0.2">
      <c r="B28" s="15">
        <v>-0.2</v>
      </c>
      <c r="E28" s="15">
        <v>-5.3750844935753515</v>
      </c>
      <c r="H28" s="15">
        <f>B$25*B21+B$26*C21+B$27*D21+B$28*E21+B$29*F21+B$30*G21</f>
        <v>-5.3750844935753515</v>
      </c>
      <c r="K28" s="15">
        <f t="shared" si="0"/>
        <v>0</v>
      </c>
    </row>
    <row r="29" spans="1:11" x14ac:dyDescent="0.2">
      <c r="B29" s="15">
        <v>0.1</v>
      </c>
      <c r="E29" s="15">
        <v>1.2604719289064259</v>
      </c>
      <c r="H29" s="15">
        <f>B$25*B22+B$26*C22+B$27*D22+B$28*E22+B$29*F22+B$30*G22</f>
        <v>1.2604719289064259</v>
      </c>
      <c r="K29" s="15">
        <f t="shared" si="0"/>
        <v>0</v>
      </c>
    </row>
    <row r="30" spans="1:11" x14ac:dyDescent="0.2">
      <c r="B30" s="16">
        <v>0.5</v>
      </c>
      <c r="E30" s="16">
        <v>0.5</v>
      </c>
      <c r="H30" s="16">
        <f>B$25*B23+B$26*C23+B$27*D23+B$28*E23+B$29*F23+B$30*G23</f>
        <v>0.5</v>
      </c>
      <c r="K30" s="16">
        <f t="shared" si="0"/>
        <v>0</v>
      </c>
    </row>
  </sheetData>
  <mergeCells count="5">
    <mergeCell ref="A1:F1"/>
    <mergeCell ref="A2:C2"/>
    <mergeCell ref="H2:J2"/>
    <mergeCell ref="A10:C10"/>
    <mergeCell ref="D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Kenneth R</dc:creator>
  <cp:lastModifiedBy>Long, Kenneth R</cp:lastModifiedBy>
  <dcterms:created xsi:type="dcterms:W3CDTF">2023-08-07T07:21:12Z</dcterms:created>
  <dcterms:modified xsi:type="dcterms:W3CDTF">2024-01-11T19:28:41Z</dcterms:modified>
</cp:coreProperties>
</file>