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3C0FFAE6-13CE-6447-8A86-4321AC29CB1F}" xr6:coauthVersionLast="47" xr6:coauthVersionMax="47" xr10:uidLastSave="{00000000-0000-0000-0000-000000000000}"/>
  <bookViews>
    <workbookView xWindow="0" yWindow="740" windowWidth="30240" windowHeight="189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P8" i="1"/>
  <c r="B10" i="1"/>
  <c r="P7" i="1"/>
  <c r="N7" i="1"/>
  <c r="N4" i="1"/>
  <c r="N5" i="1"/>
  <c r="B11" i="1"/>
  <c r="E24" i="1" a="1"/>
  <c r="E24" i="1" s="1"/>
  <c r="H25" i="1"/>
  <c r="H26" i="1"/>
  <c r="H27" i="1"/>
  <c r="H28" i="1"/>
  <c r="H29" i="1"/>
  <c r="H24" i="1"/>
  <c r="I6" i="1"/>
  <c r="E7" i="1"/>
  <c r="E29" i="1" l="1"/>
  <c r="E28" i="1"/>
  <c r="E27" i="1"/>
  <c r="E26" i="1"/>
  <c r="E25" i="1"/>
  <c r="E5" i="1"/>
  <c r="I7" i="1"/>
  <c r="C16" i="1" l="1"/>
  <c r="G16" i="1"/>
  <c r="G17" i="1"/>
  <c r="B17" i="1"/>
  <c r="B16" i="1"/>
  <c r="C17" i="1"/>
  <c r="B12" i="1"/>
  <c r="E18" i="1" s="1"/>
</calcChain>
</file>

<file path=xl/sharedStrings.xml><?xml version="1.0" encoding="utf-8"?>
<sst xmlns="http://schemas.openxmlformats.org/spreadsheetml/2006/main" count="40" uniqueCount="32">
  <si>
    <t>MeV</t>
  </si>
  <si>
    <t>Transfer matrix</t>
  </si>
  <si>
    <t>Particle</t>
  </si>
  <si>
    <t>Length</t>
  </si>
  <si>
    <t>m</t>
  </si>
  <si>
    <t>R</t>
  </si>
  <si>
    <t>Rprime</t>
  </si>
  <si>
    <t>Check</t>
  </si>
  <si>
    <t>c</t>
  </si>
  <si>
    <t>m/s</t>
  </si>
  <si>
    <t>1/c</t>
  </si>
  <si>
    <t>s/m</t>
  </si>
  <si>
    <t>1/c*10^9</t>
  </si>
  <si>
    <t>Dipole test sheet:</t>
  </si>
  <si>
    <t>K</t>
  </si>
  <si>
    <t>T</t>
  </si>
  <si>
    <t>Angle</t>
  </si>
  <si>
    <t>degrees</t>
  </si>
  <si>
    <t>radians</t>
  </si>
  <si>
    <t>Dipole</t>
  </si>
  <si>
    <t>Momentum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</si>
  <si>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</si>
  <si>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</si>
  <si>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Field</t>
  </si>
  <si>
    <t>r</t>
  </si>
  <si>
    <t>Br</t>
  </si>
  <si>
    <t>Tm</t>
  </si>
  <si>
    <t>Radius</t>
  </si>
  <si>
    <t>j</t>
  </si>
  <si>
    <t>l</t>
  </si>
  <si>
    <t>B</t>
  </si>
  <si>
    <t>Alternative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</si>
</sst>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i/>
      <sz val="12"/>
      <color theme="1"/>
      <name val="Symbol"/>
      <charset val="2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2" fontId="0" fillId="0" borderId="0" xfId="0" applyNumberFormat="1"/>
    <xf numFmtId="2" fontId="0" fillId="0" borderId="10" xfId="0" applyNumberFormat="1" applyBorder="1"/>
    <xf numFmtId="0" fontId="0" fillId="0" borderId="5" xfId="0" applyBorder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0" borderId="0" xfId="0" applyFont="1"/>
    <xf numFmtId="0" fontId="0" fillId="0" borderId="0" xfId="0" applyBorder="1"/>
    <xf numFmtId="0" fontId="6" fillId="0" borderId="7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2" fontId="0" fillId="0" borderId="8" xfId="0" applyNumberFormat="1" applyBorder="1"/>
    <xf numFmtId="0" fontId="5" fillId="0" borderId="0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P29"/>
  <sheetViews>
    <sheetView tabSelected="1" zoomScaleNormal="100" workbookViewId="0">
      <selection activeCell="J7" sqref="J7"/>
    </sheetView>
  </sheetViews>
  <sheetFormatPr baseColWidth="10" defaultRowHeight="16" x14ac:dyDescent="0.2"/>
  <cols>
    <col min="1" max="1" width="17.33203125" style="1" customWidth="1"/>
    <col min="5" max="5" width="12.83203125" bestFit="1" customWidth="1"/>
    <col min="9" max="9" width="12.1640625" bestFit="1" customWidth="1"/>
    <col min="10" max="10" width="18.83203125" bestFit="1" customWidth="1"/>
    <col min="13" max="13" width="3" bestFit="1" customWidth="1"/>
    <col min="16" max="16" width="6" bestFit="1" customWidth="1"/>
  </cols>
  <sheetData>
    <row r="1" spans="1:16" ht="21" x14ac:dyDescent="0.25">
      <c r="A1" s="25" t="s">
        <v>13</v>
      </c>
      <c r="B1" s="26"/>
      <c r="C1" s="26"/>
      <c r="D1" s="26"/>
      <c r="E1" s="26"/>
      <c r="F1" s="27"/>
    </row>
    <row r="2" spans="1:16" x14ac:dyDescent="0.2">
      <c r="A2" s="36"/>
      <c r="B2" s="37" t="s">
        <v>2</v>
      </c>
      <c r="C2" s="38"/>
      <c r="D2" s="39"/>
      <c r="E2" s="37" t="s">
        <v>19</v>
      </c>
      <c r="F2" s="40"/>
      <c r="L2" s="41" t="s">
        <v>31</v>
      </c>
      <c r="M2" s="42"/>
      <c r="N2" s="43"/>
    </row>
    <row r="3" spans="1:16" x14ac:dyDescent="0.2">
      <c r="A3" s="5"/>
      <c r="B3" s="17"/>
      <c r="D3" s="5" t="s">
        <v>23</v>
      </c>
      <c r="E3" s="1">
        <v>0.5</v>
      </c>
      <c r="F3" s="6" t="s">
        <v>15</v>
      </c>
      <c r="L3" s="12"/>
      <c r="M3" s="29"/>
      <c r="N3" s="6"/>
      <c r="P3" s="28" t="s">
        <v>7</v>
      </c>
    </row>
    <row r="4" spans="1:16" ht="20" x14ac:dyDescent="0.25">
      <c r="A4" s="5" t="s">
        <v>14</v>
      </c>
      <c r="B4">
        <v>20</v>
      </c>
      <c r="C4" t="s">
        <v>0</v>
      </c>
      <c r="D4" s="5" t="s">
        <v>16</v>
      </c>
      <c r="E4">
        <v>45</v>
      </c>
      <c r="F4" s="6" t="s">
        <v>17</v>
      </c>
      <c r="H4" s="10" t="s">
        <v>21</v>
      </c>
      <c r="I4" s="11">
        <v>938.27208815999995</v>
      </c>
      <c r="J4" s="4" t="s">
        <v>22</v>
      </c>
      <c r="L4" s="30" t="s">
        <v>3</v>
      </c>
      <c r="M4" s="31" t="s">
        <v>29</v>
      </c>
      <c r="N4" s="6">
        <f>B12</f>
        <v>1.0204592190312005</v>
      </c>
    </row>
    <row r="5" spans="1:16" x14ac:dyDescent="0.2">
      <c r="A5" s="7"/>
      <c r="B5" s="8"/>
      <c r="C5" s="8"/>
      <c r="D5" s="7"/>
      <c r="E5" s="15">
        <f>E4/180*PI()</f>
        <v>0.78539816339744828</v>
      </c>
      <c r="F5" s="9" t="s">
        <v>18</v>
      </c>
      <c r="H5" s="10" t="s">
        <v>8</v>
      </c>
      <c r="I5" s="11">
        <v>299792458</v>
      </c>
      <c r="J5" s="4" t="s">
        <v>9</v>
      </c>
      <c r="L5" s="30" t="s">
        <v>16</v>
      </c>
      <c r="M5" s="32" t="s">
        <v>28</v>
      </c>
      <c r="N5" s="33">
        <f>E5</f>
        <v>0.78539816339744828</v>
      </c>
    </row>
    <row r="6" spans="1:16" x14ac:dyDescent="0.2">
      <c r="D6" s="12"/>
      <c r="F6" s="6"/>
      <c r="H6" s="5" t="s">
        <v>10</v>
      </c>
      <c r="I6">
        <f>1/I5</f>
        <v>3.3356409519815204E-9</v>
      </c>
      <c r="J6" s="6" t="s">
        <v>11</v>
      </c>
      <c r="L6" s="12"/>
      <c r="M6" s="29"/>
      <c r="N6" s="6"/>
    </row>
    <row r="7" spans="1:16" ht="19" x14ac:dyDescent="0.2">
      <c r="D7" s="5" t="s">
        <v>20</v>
      </c>
      <c r="E7">
        <f>SQRT((I4+B4)^2-I4^2)</f>
        <v>194.75852619692921</v>
      </c>
      <c r="F7" s="6" t="s">
        <v>22</v>
      </c>
      <c r="H7" s="7" t="s">
        <v>12</v>
      </c>
      <c r="I7" s="8">
        <f>I6*1000000000</f>
        <v>3.3356409519815204</v>
      </c>
      <c r="J7" s="9" t="s">
        <v>11</v>
      </c>
      <c r="L7" s="30" t="s">
        <v>27</v>
      </c>
      <c r="M7" s="34" t="s">
        <v>24</v>
      </c>
      <c r="N7" s="6">
        <f>N4/N5</f>
        <v>1.2992890314600856</v>
      </c>
      <c r="P7">
        <f>N7-B11</f>
        <v>0</v>
      </c>
    </row>
    <row r="8" spans="1:16" x14ac:dyDescent="0.2">
      <c r="D8" s="7"/>
      <c r="E8" s="8"/>
      <c r="F8" s="9"/>
      <c r="L8" s="35" t="s">
        <v>23</v>
      </c>
      <c r="M8" s="44" t="s">
        <v>30</v>
      </c>
      <c r="N8" s="9">
        <f>E7*I7/N7/1000</f>
        <v>0.50000000000000011</v>
      </c>
      <c r="P8">
        <f>N8-E3</f>
        <v>0</v>
      </c>
    </row>
    <row r="9" spans="1:16" x14ac:dyDescent="0.2">
      <c r="D9" s="16"/>
      <c r="E9" s="11"/>
      <c r="F9" s="11"/>
      <c r="I9" s="14"/>
      <c r="J9" s="19"/>
    </row>
    <row r="10" spans="1:16" x14ac:dyDescent="0.2">
      <c r="A10" s="18" t="s">
        <v>25</v>
      </c>
      <c r="B10">
        <f>E7*I7/1000</f>
        <v>0.64964451573004278</v>
      </c>
      <c r="C10" t="s">
        <v>26</v>
      </c>
      <c r="D10" s="1"/>
    </row>
    <row r="11" spans="1:16" x14ac:dyDescent="0.2">
      <c r="A11" s="18" t="s">
        <v>24</v>
      </c>
      <c r="B11">
        <f>B10/E3</f>
        <v>1.2992890314600856</v>
      </c>
      <c r="C11" t="s">
        <v>4</v>
      </c>
      <c r="D11" s="1"/>
      <c r="J11" s="19"/>
    </row>
    <row r="12" spans="1:16" x14ac:dyDescent="0.2">
      <c r="A12" s="13" t="s">
        <v>3</v>
      </c>
      <c r="B12">
        <f>B11*E5</f>
        <v>1.0204592190312005</v>
      </c>
      <c r="C12" t="s">
        <v>4</v>
      </c>
      <c r="D12" s="1"/>
    </row>
    <row r="13" spans="1:16" x14ac:dyDescent="0.2">
      <c r="D13" s="1"/>
    </row>
    <row r="14" spans="1:16" x14ac:dyDescent="0.2">
      <c r="D14" s="1"/>
    </row>
    <row r="16" spans="1:16" x14ac:dyDescent="0.2">
      <c r="A16" s="13" t="s">
        <v>1</v>
      </c>
      <c r="B16" s="3">
        <f>COS(E5)</f>
        <v>0.70710678118654757</v>
      </c>
      <c r="C16" s="4">
        <f>B11*SIN(E5)</f>
        <v>0.91873608486672786</v>
      </c>
      <c r="D16" s="11">
        <v>0</v>
      </c>
      <c r="E16" s="11">
        <v>0</v>
      </c>
      <c r="F16" s="11">
        <v>0</v>
      </c>
      <c r="G16" s="22">
        <f>B11*(1-COS(E5))</f>
        <v>0.38055294659335753</v>
      </c>
    </row>
    <row r="17" spans="1:8" x14ac:dyDescent="0.2">
      <c r="B17" s="20">
        <f>-SIN(E5)/B11</f>
        <v>-0.54422592977016904</v>
      </c>
      <c r="C17" s="9">
        <f>COS(E5)</f>
        <v>0.70710678118654757</v>
      </c>
      <c r="D17">
        <v>0</v>
      </c>
      <c r="E17">
        <v>0</v>
      </c>
      <c r="F17">
        <v>0</v>
      </c>
      <c r="G17" s="23">
        <f>SIN(E5)</f>
        <v>0.70710678118654746</v>
      </c>
    </row>
    <row r="18" spans="1:8" x14ac:dyDescent="0.2">
      <c r="B18" s="12">
        <v>0</v>
      </c>
      <c r="C18">
        <v>0</v>
      </c>
      <c r="D18" s="3">
        <v>1</v>
      </c>
      <c r="E18" s="4">
        <f>B12</f>
        <v>1.0204592190312005</v>
      </c>
      <c r="F18">
        <v>0</v>
      </c>
      <c r="G18" s="22">
        <v>0</v>
      </c>
    </row>
    <row r="19" spans="1:8" x14ac:dyDescent="0.2">
      <c r="B19" s="12">
        <v>0</v>
      </c>
      <c r="C19">
        <v>0</v>
      </c>
      <c r="D19" s="20">
        <v>0</v>
      </c>
      <c r="E19" s="9">
        <v>1</v>
      </c>
      <c r="F19">
        <v>0</v>
      </c>
      <c r="G19" s="23">
        <v>0</v>
      </c>
    </row>
    <row r="20" spans="1:8" x14ac:dyDescent="0.2">
      <c r="B20" s="12">
        <v>0</v>
      </c>
      <c r="C20">
        <v>0</v>
      </c>
      <c r="D20">
        <v>0</v>
      </c>
      <c r="E20">
        <v>0</v>
      </c>
      <c r="F20">
        <v>1</v>
      </c>
      <c r="G20" s="6">
        <v>0</v>
      </c>
    </row>
    <row r="21" spans="1:8" x14ac:dyDescent="0.2">
      <c r="B21" s="20">
        <v>0</v>
      </c>
      <c r="C21" s="8">
        <v>0</v>
      </c>
      <c r="D21" s="8">
        <v>0</v>
      </c>
      <c r="E21" s="8">
        <v>0</v>
      </c>
      <c r="F21" s="8">
        <v>0</v>
      </c>
      <c r="G21" s="21">
        <v>1</v>
      </c>
    </row>
    <row r="24" spans="1:8" x14ac:dyDescent="0.2">
      <c r="A24" s="13" t="s">
        <v>5</v>
      </c>
      <c r="B24" s="22">
        <v>0.5</v>
      </c>
      <c r="D24" s="2" t="s">
        <v>6</v>
      </c>
      <c r="E24" s="22">
        <f t="array" ref="E24:E29">MMULT(B16:G21,B24:B29)</f>
        <v>0.46445464640961448</v>
      </c>
      <c r="G24" s="2" t="s">
        <v>7</v>
      </c>
      <c r="H24" s="22">
        <f>B$24*B16+B$25*C16+B$26*D16+B$27*E16+F$16*B28+G$16*B29</f>
        <v>0.46445464640961448</v>
      </c>
    </row>
    <row r="25" spans="1:8" x14ac:dyDescent="0.2">
      <c r="B25" s="24">
        <v>0.1</v>
      </c>
      <c r="E25" s="24">
        <v>-0.16604694770710238</v>
      </c>
      <c r="H25" s="24">
        <f t="shared" ref="H25:H29" si="0">B$24*B17+B$25*C17+B$26*D17+B$27*E17+F$16*B29+G$16*B30</f>
        <v>-0.20140228676642974</v>
      </c>
    </row>
    <row r="26" spans="1:8" x14ac:dyDescent="0.2">
      <c r="B26" s="24">
        <v>-0.3</v>
      </c>
      <c r="E26" s="24">
        <v>-0.50409184380624006</v>
      </c>
      <c r="H26" s="24">
        <f t="shared" si="0"/>
        <v>-0.50409184380624006</v>
      </c>
    </row>
    <row r="27" spans="1:8" x14ac:dyDescent="0.2">
      <c r="B27" s="24">
        <v>-0.2</v>
      </c>
      <c r="E27" s="24">
        <v>-0.2</v>
      </c>
      <c r="H27" s="24">
        <f t="shared" si="0"/>
        <v>-0.2</v>
      </c>
    </row>
    <row r="28" spans="1:8" x14ac:dyDescent="0.2">
      <c r="B28" s="24">
        <v>0</v>
      </c>
      <c r="E28" s="24">
        <v>0</v>
      </c>
      <c r="H28" s="24">
        <f t="shared" si="0"/>
        <v>0</v>
      </c>
    </row>
    <row r="29" spans="1:8" x14ac:dyDescent="0.2">
      <c r="B29" s="23">
        <v>0.05</v>
      </c>
      <c r="E29" s="23">
        <v>0.05</v>
      </c>
      <c r="H29" s="23">
        <f t="shared" si="0"/>
        <v>0</v>
      </c>
    </row>
  </sheetData>
  <mergeCells count="2">
    <mergeCell ref="A1:F1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2023-12-25T16:43:33Z</dcterms:modified>
</cp:coreProperties>
</file>