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D2ADC853-9F17-5747-8690-8686069F5924}" xr6:coauthVersionLast="47" xr6:coauthVersionMax="47" xr10:uidLastSave="{00000000-0000-0000-0000-000000000000}"/>
  <bookViews>
    <workbookView xWindow="0" yWindow="740" windowWidth="195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J29" i="1"/>
  <c r="J30" i="1"/>
  <c r="J31" i="1"/>
  <c r="J32" i="1"/>
  <c r="J27" i="1"/>
  <c r="H28" i="1"/>
  <c r="H29" i="1"/>
  <c r="H30" i="1"/>
  <c r="H31" i="1"/>
  <c r="H32" i="1"/>
  <c r="H27" i="1"/>
  <c r="E6" i="1"/>
  <c r="G23" i="1"/>
  <c r="B6" i="1"/>
  <c r="C23" i="1"/>
  <c r="B23" i="1"/>
  <c r="E21" i="1"/>
  <c r="G20" i="1"/>
  <c r="G19" i="1"/>
  <c r="B20" i="1"/>
  <c r="C19" i="1"/>
  <c r="B13" i="1"/>
  <c r="B11" i="1"/>
  <c r="B4" i="1"/>
  <c r="B5" i="1" s="1"/>
  <c r="B12" i="1" l="1"/>
  <c r="B7" i="1"/>
  <c r="I15" i="1" l="1"/>
  <c r="E5" i="1" l="1"/>
  <c r="J5" i="1" s="1"/>
  <c r="I16" i="1"/>
  <c r="E7" i="1" l="1"/>
  <c r="E8" i="1" s="1"/>
  <c r="J4" i="1" s="1"/>
  <c r="J7" i="1" s="1"/>
  <c r="B14" i="1"/>
  <c r="B19" i="1"/>
  <c r="C20" i="1"/>
  <c r="J8" i="1" l="1"/>
  <c r="L8" i="1" s="1"/>
  <c r="E27" i="1" a="1"/>
  <c r="E28" i="1" s="1"/>
  <c r="L7" i="1"/>
  <c r="E27" i="1" l="1"/>
  <c r="E32" i="1"/>
  <c r="E31" i="1"/>
  <c r="E30" i="1"/>
  <c r="E29" i="1"/>
</calcChain>
</file>

<file path=xl/sharedStrings.xml><?xml version="1.0" encoding="utf-8"?>
<sst xmlns="http://schemas.openxmlformats.org/spreadsheetml/2006/main" count="53" uniqueCount="40">
  <si>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</si>
  <si>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</si>
  <si>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</si>
  <si>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</si>
  <si>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</si>
  <si>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</si>
  <si>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</si>
  <si>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</si>
  <si>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</si>
  <si>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</si>
  <si>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</si>
  <si>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</si>
  <si>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</si>
  <si>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t>Dipole test sheet:</t>
  </si>
  <si>
    <t>T</t>
  </si>
  <si>
    <t>Angle</t>
  </si>
  <si>
    <t>degrees</t>
  </si>
  <si>
    <t>radians</t>
  </si>
  <si>
    <t>Dipole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</si>
  <si>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</si>
  <si>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</si>
  <si>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Field</t>
  </si>
  <si>
    <t>r</t>
  </si>
  <si>
    <t>Br</t>
  </si>
  <si>
    <t>Tm</t>
  </si>
  <si>
    <t>Radius</t>
  </si>
  <si>
    <t>j</t>
  </si>
  <si>
    <t>l</t>
  </si>
  <si>
    <t>B</t>
  </si>
  <si>
    <t>Alternative input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</si>
  <si>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</si>
  <si>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</si>
  <si>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</si>
  <si>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</si>
  <si>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</si>
  <si>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</si>
  <si>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</si>
  <si>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E</t>
  </si>
  <si>
    <t>p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</si>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</sst>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10" xfId="0" applyNumberFormat="1" applyBorder="1"/>
    <xf numFmtId="0" fontId="5" fillId="0" borderId="0" xfId="0" applyFont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6" fillId="0" borderId="0" xfId="0" applyFont="1"/>
    <xf numFmtId="0" fontId="6" fillId="0" borderId="7" xfId="0" applyFont="1" applyBorder="1" applyAlignment="1">
      <alignment horizontal="right"/>
    </xf>
    <xf numFmtId="0" fontId="7" fillId="0" borderId="0" xfId="0" applyFont="1" applyAlignment="1">
      <alignment horizontal="right"/>
    </xf>
    <xf numFmtId="2" fontId="0" fillId="0" borderId="8" xfId="0" applyNumberFormat="1" applyBorder="1"/>
    <xf numFmtId="0" fontId="6" fillId="0" borderId="9" xfId="0" applyFont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3" fillId="0" borderId="10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65" fontId="0" fillId="0" borderId="0" xfId="0" applyNumberFormat="1"/>
    <xf numFmtId="0" fontId="10" fillId="0" borderId="7" xfId="0" applyFont="1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right"/>
    </xf>
    <xf numFmtId="166" fontId="0" fillId="0" borderId="0" xfId="0" applyNumberFormat="1"/>
    <xf numFmtId="0" fontId="3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L32"/>
  <sheetViews>
    <sheetView tabSelected="1" zoomScaleNormal="100" workbookViewId="0">
      <selection activeCell="B20" sqref="B20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10" width="12.1640625" bestFit="1" customWidth="1"/>
    <col min="13" max="13" width="3" bestFit="1" customWidth="1"/>
    <col min="16" max="16" width="6" bestFit="1" customWidth="1"/>
  </cols>
  <sheetData>
    <row r="1" spans="1:12" ht="21" x14ac:dyDescent="0.25">
      <c r="A1" s="30" t="s">
        <v>13</v>
      </c>
      <c r="B1" s="31"/>
      <c r="C1" s="31"/>
      <c r="D1" s="31"/>
      <c r="E1" s="31"/>
      <c r="F1" s="32"/>
    </row>
    <row r="2" spans="1:12" x14ac:dyDescent="0.2">
      <c r="A2" s="43" t="s">
        <v>30</v>
      </c>
      <c r="B2" s="44"/>
      <c r="C2" s="45"/>
      <c r="D2" s="27"/>
      <c r="E2" s="26" t="s">
        <v>18</v>
      </c>
      <c r="F2" s="28"/>
      <c r="H2" s="33" t="s">
        <v>29</v>
      </c>
      <c r="I2" s="34"/>
      <c r="J2" s="35"/>
    </row>
    <row r="3" spans="1:12" ht="18" x14ac:dyDescent="0.25">
      <c r="A3" s="40" t="s">
        <v>31</v>
      </c>
      <c r="B3" s="41">
        <v>20</v>
      </c>
      <c r="C3" s="6" t="s">
        <v>0</v>
      </c>
      <c r="D3" s="46" t="s">
        <v>21</v>
      </c>
      <c r="E3" s="1">
        <v>0.5</v>
      </c>
      <c r="F3" s="6" t="s">
        <v>14</v>
      </c>
      <c r="H3" s="12"/>
      <c r="J3" s="6"/>
      <c r="L3" s="21" t="s">
        <v>7</v>
      </c>
    </row>
    <row r="4" spans="1:12" ht="18" x14ac:dyDescent="0.25">
      <c r="A4" s="5" t="s">
        <v>32</v>
      </c>
      <c r="B4" s="41">
        <f>I13+B3</f>
        <v>958.27208815999995</v>
      </c>
      <c r="C4" s="6" t="s">
        <v>0</v>
      </c>
      <c r="D4" s="46" t="s">
        <v>15</v>
      </c>
      <c r="E4">
        <v>45</v>
      </c>
      <c r="F4" s="6" t="s">
        <v>16</v>
      </c>
      <c r="H4" s="22" t="s">
        <v>3</v>
      </c>
      <c r="I4" s="13" t="s">
        <v>27</v>
      </c>
      <c r="J4" s="6">
        <f>E8</f>
        <v>1.0204592190312005</v>
      </c>
    </row>
    <row r="5" spans="1:12" ht="18" x14ac:dyDescent="0.25">
      <c r="A5" s="40" t="s">
        <v>33</v>
      </c>
      <c r="B5" s="41">
        <f>SQRT(B4^2 -I13^ 2)</f>
        <v>194.75852619692921</v>
      </c>
      <c r="C5" s="6" t="s">
        <v>0</v>
      </c>
      <c r="D5" s="7"/>
      <c r="E5" s="14">
        <f>E4/180*PI()</f>
        <v>0.78539816339744828</v>
      </c>
      <c r="F5" s="9" t="s">
        <v>17</v>
      </c>
      <c r="H5" s="22" t="s">
        <v>15</v>
      </c>
      <c r="I5" s="23" t="s">
        <v>26</v>
      </c>
      <c r="J5" s="24">
        <f>E5</f>
        <v>0.78539816339744828</v>
      </c>
    </row>
    <row r="6" spans="1:12" ht="18" x14ac:dyDescent="0.25">
      <c r="A6" s="42" t="s">
        <v>34</v>
      </c>
      <c r="B6">
        <f>B5/I13</f>
        <v>0.20757148022900346</v>
      </c>
      <c r="C6" s="6"/>
      <c r="D6" s="15" t="s">
        <v>23</v>
      </c>
      <c r="E6">
        <f>B5*I16/1000</f>
        <v>0.64964451573004278</v>
      </c>
      <c r="F6" s="6" t="s">
        <v>24</v>
      </c>
      <c r="H6" s="12"/>
      <c r="J6" s="6"/>
    </row>
    <row r="7" spans="1:12" ht="18" x14ac:dyDescent="0.25">
      <c r="A7" s="42" t="s">
        <v>36</v>
      </c>
      <c r="B7">
        <f>B5/B4</f>
        <v>0.20323927682260837</v>
      </c>
      <c r="C7" s="6"/>
      <c r="D7" s="15" t="s">
        <v>22</v>
      </c>
      <c r="E7" s="47">
        <f>E6/E3</f>
        <v>1.2992890314600856</v>
      </c>
      <c r="F7" s="6" t="s">
        <v>4</v>
      </c>
      <c r="H7" s="22" t="s">
        <v>25</v>
      </c>
      <c r="I7" s="15" t="s">
        <v>22</v>
      </c>
      <c r="J7" s="6">
        <f>J4/J5</f>
        <v>1.2992890314600856</v>
      </c>
      <c r="L7">
        <f>J7-B14</f>
        <v>-0.28910489739959133</v>
      </c>
    </row>
    <row r="8" spans="1:12" x14ac:dyDescent="0.2">
      <c r="A8" s="7" t="s">
        <v>35</v>
      </c>
      <c r="B8" s="8">
        <v>1</v>
      </c>
      <c r="C8" s="9"/>
      <c r="D8" s="48" t="s">
        <v>3</v>
      </c>
      <c r="E8" s="8">
        <f>E7*E5</f>
        <v>1.0204592190312005</v>
      </c>
      <c r="F8" s="9" t="s">
        <v>4</v>
      </c>
      <c r="H8" s="25" t="s">
        <v>21</v>
      </c>
      <c r="I8" s="29" t="s">
        <v>28</v>
      </c>
      <c r="J8" s="9">
        <f>B5*I16/J7/1000</f>
        <v>0.50000000000000011</v>
      </c>
      <c r="L8">
        <f>J8-E3</f>
        <v>0</v>
      </c>
    </row>
    <row r="9" spans="1:12" x14ac:dyDescent="0.2">
      <c r="A9" s="36"/>
      <c r="B9" s="37"/>
      <c r="C9" s="37"/>
      <c r="D9" s="36"/>
      <c r="E9" s="37"/>
      <c r="F9" s="37"/>
      <c r="H9" s="38"/>
      <c r="I9" s="39"/>
      <c r="J9" s="37"/>
    </row>
    <row r="10" spans="1:12" x14ac:dyDescent="0.2">
      <c r="A10" s="43" t="s">
        <v>2</v>
      </c>
      <c r="B10" s="44"/>
      <c r="C10" s="45"/>
      <c r="D10" s="36"/>
      <c r="E10" s="37"/>
      <c r="F10" s="37"/>
      <c r="H10" s="38"/>
      <c r="I10" s="39"/>
      <c r="J10" s="37"/>
    </row>
    <row r="11" spans="1:12" x14ac:dyDescent="0.2">
      <c r="A11" s="13" t="s">
        <v>37</v>
      </c>
      <c r="B11">
        <f>B4+B5*B32</f>
        <v>968.0100144698464</v>
      </c>
      <c r="C11" s="37"/>
      <c r="D11" s="36"/>
      <c r="E11" s="37"/>
      <c r="F11" s="37"/>
      <c r="H11" s="38"/>
      <c r="I11" s="39"/>
      <c r="J11" s="37"/>
    </row>
    <row r="12" spans="1:12" x14ac:dyDescent="0.2">
      <c r="A12" s="13" t="s">
        <v>38</v>
      </c>
      <c r="B12" s="41">
        <f>SQRT(B11^2 -I13^ 2)</f>
        <v>238.09426010255984</v>
      </c>
      <c r="C12" s="37"/>
      <c r="D12" s="36"/>
      <c r="E12" s="37"/>
      <c r="F12" s="37"/>
      <c r="H12" s="38"/>
      <c r="I12" s="39"/>
      <c r="J12" s="37"/>
    </row>
    <row r="13" spans="1:12" ht="20" x14ac:dyDescent="0.25">
      <c r="A13" s="15" t="s">
        <v>23</v>
      </c>
      <c r="B13">
        <f>B12*I16/1000</f>
        <v>0.79419696442983845</v>
      </c>
      <c r="C13" t="s">
        <v>24</v>
      </c>
      <c r="D13" s="1"/>
      <c r="H13" s="10" t="s">
        <v>19</v>
      </c>
      <c r="I13" s="11">
        <v>938.27208815999995</v>
      </c>
      <c r="J13" s="4" t="s">
        <v>20</v>
      </c>
    </row>
    <row r="14" spans="1:12" x14ac:dyDescent="0.2">
      <c r="A14" s="15" t="s">
        <v>22</v>
      </c>
      <c r="B14">
        <f>B13/E3</f>
        <v>1.5883939288596769</v>
      </c>
      <c r="C14" t="s">
        <v>4</v>
      </c>
      <c r="D14" s="1"/>
      <c r="H14" s="10" t="s">
        <v>8</v>
      </c>
      <c r="I14" s="11">
        <v>299792458</v>
      </c>
      <c r="J14" s="4" t="s">
        <v>9</v>
      </c>
    </row>
    <row r="15" spans="1:12" x14ac:dyDescent="0.2">
      <c r="A15" s="13"/>
      <c r="D15" s="1"/>
      <c r="H15" s="5" t="s">
        <v>10</v>
      </c>
      <c r="I15">
        <f>1/I14</f>
        <v>3.3356409519815204E-9</v>
      </c>
      <c r="J15" s="6" t="s">
        <v>11</v>
      </c>
    </row>
    <row r="16" spans="1:12" x14ac:dyDescent="0.2">
      <c r="D16" s="1"/>
      <c r="H16" s="7" t="s">
        <v>12</v>
      </c>
      <c r="I16" s="8">
        <f>I15*1000000000</f>
        <v>3.3356409519815204</v>
      </c>
      <c r="J16" s="9" t="s">
        <v>11</v>
      </c>
    </row>
    <row r="17" spans="1:10" x14ac:dyDescent="0.2">
      <c r="D17" s="1"/>
    </row>
    <row r="19" spans="1:10" x14ac:dyDescent="0.2">
      <c r="A19" s="13" t="s">
        <v>1</v>
      </c>
      <c r="B19" s="3">
        <f>COS(E5)</f>
        <v>0.70710678118654757</v>
      </c>
      <c r="C19" s="4">
        <f>B14*SIN(E5)</f>
        <v>1.1231641182922201</v>
      </c>
      <c r="D19" s="11">
        <v>0</v>
      </c>
      <c r="E19" s="11">
        <v>0</v>
      </c>
      <c r="F19" s="11">
        <v>0</v>
      </c>
      <c r="G19" s="18">
        <f>B14*(1-COS(E5))/B7</f>
        <v>2.2890743257934307</v>
      </c>
    </row>
    <row r="20" spans="1:10" x14ac:dyDescent="0.2">
      <c r="B20" s="16">
        <f>-SIN(E5)/B14</f>
        <v>-0.44517091657117208</v>
      </c>
      <c r="C20" s="9">
        <f>COS(E5)</f>
        <v>0.70710678118654757</v>
      </c>
      <c r="D20">
        <v>0</v>
      </c>
      <c r="E20">
        <v>0</v>
      </c>
      <c r="F20">
        <v>0</v>
      </c>
      <c r="G20" s="19">
        <f>SIN(E5)/B7</f>
        <v>3.4791837101630976</v>
      </c>
    </row>
    <row r="21" spans="1:10" x14ac:dyDescent="0.2">
      <c r="B21" s="12">
        <v>0</v>
      </c>
      <c r="C21">
        <v>0</v>
      </c>
      <c r="D21" s="3">
        <v>1</v>
      </c>
      <c r="E21" s="4">
        <f>E8</f>
        <v>1.0204592190312005</v>
      </c>
      <c r="F21">
        <v>0</v>
      </c>
      <c r="G21" s="18">
        <v>0</v>
      </c>
    </row>
    <row r="22" spans="1:10" x14ac:dyDescent="0.2">
      <c r="B22" s="12">
        <v>0</v>
      </c>
      <c r="C22">
        <v>0</v>
      </c>
      <c r="D22" s="16">
        <v>0</v>
      </c>
      <c r="E22" s="9">
        <v>1</v>
      </c>
      <c r="F22">
        <v>0</v>
      </c>
      <c r="G22" s="19">
        <v>0</v>
      </c>
    </row>
    <row r="23" spans="1:10" x14ac:dyDescent="0.2">
      <c r="B23" s="12">
        <f>-SIN(E5)/B7</f>
        <v>-3.4791837101630976</v>
      </c>
      <c r="C23">
        <f>-(B14/B7)*(1-COS(E5))</f>
        <v>-2.2890743257934307</v>
      </c>
      <c r="D23">
        <v>0</v>
      </c>
      <c r="E23">
        <v>0</v>
      </c>
      <c r="F23">
        <v>1</v>
      </c>
      <c r="G23" s="6">
        <f>E8/B6^2 - (E8-B14*SIN(E5))/B7^2</f>
        <v>26.170713515922174</v>
      </c>
    </row>
    <row r="24" spans="1:10" x14ac:dyDescent="0.2">
      <c r="B24" s="16">
        <v>0</v>
      </c>
      <c r="C24" s="8">
        <v>0</v>
      </c>
      <c r="D24" s="8">
        <v>0</v>
      </c>
      <c r="E24" s="8">
        <v>0</v>
      </c>
      <c r="F24" s="8">
        <v>0</v>
      </c>
      <c r="G24" s="17">
        <v>1</v>
      </c>
    </row>
    <row r="27" spans="1:10" x14ac:dyDescent="0.2">
      <c r="A27" s="13" t="s">
        <v>5</v>
      </c>
      <c r="B27" s="18">
        <v>0.5</v>
      </c>
      <c r="D27" s="2" t="s">
        <v>6</v>
      </c>
      <c r="E27" s="18">
        <f t="array" ref="E27:E32">MMULT(B19:G24,B27:B32)</f>
        <v>0.58032351871216736</v>
      </c>
      <c r="G27" s="2" t="s">
        <v>7</v>
      </c>
      <c r="H27" s="18">
        <f>B$27*B19+B$28*C19+B$29*D19+B$30*E19+B$31*F19+B$32*G19</f>
        <v>0.58032351871216736</v>
      </c>
      <c r="I27" s="13" t="s">
        <v>39</v>
      </c>
      <c r="J27" s="18">
        <f>E27-H27</f>
        <v>0</v>
      </c>
    </row>
    <row r="28" spans="1:10" x14ac:dyDescent="0.2">
      <c r="B28" s="20">
        <v>0.1</v>
      </c>
      <c r="E28" s="20">
        <v>2.2084405341223606E-2</v>
      </c>
      <c r="H28" s="20">
        <f t="shared" ref="H28:H32" si="0">B$27*B20+B$28*C20+B$29*D20+B$30*E20+B$31*F20+B$32*G20</f>
        <v>2.2084405341223606E-2</v>
      </c>
      <c r="J28" s="20">
        <f t="shared" ref="J28:J32" si="1">E28-H28</f>
        <v>0</v>
      </c>
    </row>
    <row r="29" spans="1:10" x14ac:dyDescent="0.2">
      <c r="B29" s="20">
        <v>-0.3</v>
      </c>
      <c r="E29" s="20">
        <v>-0.50409184380624006</v>
      </c>
      <c r="H29" s="20">
        <f t="shared" si="0"/>
        <v>-0.50409184380624006</v>
      </c>
      <c r="J29" s="20">
        <f t="shared" si="1"/>
        <v>0</v>
      </c>
    </row>
    <row r="30" spans="1:10" x14ac:dyDescent="0.2">
      <c r="B30" s="20">
        <v>-0.2</v>
      </c>
      <c r="E30" s="20">
        <v>-0.2</v>
      </c>
      <c r="H30" s="20">
        <f t="shared" si="0"/>
        <v>-0.2</v>
      </c>
      <c r="J30" s="20">
        <f t="shared" si="1"/>
        <v>0</v>
      </c>
    </row>
    <row r="31" spans="1:10" x14ac:dyDescent="0.2">
      <c r="B31" s="20">
        <v>0</v>
      </c>
      <c r="E31" s="20">
        <v>-0.65996361186478314</v>
      </c>
      <c r="H31" s="20">
        <f t="shared" si="0"/>
        <v>-0.65996361186478314</v>
      </c>
      <c r="J31" s="20">
        <f t="shared" si="1"/>
        <v>0</v>
      </c>
    </row>
    <row r="32" spans="1:10" x14ac:dyDescent="0.2">
      <c r="B32" s="19">
        <v>0.05</v>
      </c>
      <c r="E32" s="19">
        <v>0.05</v>
      </c>
      <c r="H32" s="19">
        <f t="shared" si="0"/>
        <v>0.05</v>
      </c>
      <c r="J32" s="19">
        <f t="shared" si="1"/>
        <v>0</v>
      </c>
    </row>
  </sheetData>
  <mergeCells count="4">
    <mergeCell ref="A1:F1"/>
    <mergeCell ref="H2:J2"/>
    <mergeCell ref="A2:C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2023-12-31T01:01:05Z</dcterms:modified>
</cp:coreProperties>
</file>