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9D8A6069-8203-7E49-A9C0-EAB5E89E133C}" xr6:coauthVersionLast="47" xr6:coauthVersionMax="47" xr10:uidLastSave="{00000000-0000-0000-0000-000000000000}"/>
  <bookViews>
    <workbookView xWindow="7140" yWindow="640" windowWidth="3024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 a="1"/>
  <c r="E36" i="1" s="1"/>
  <c r="H37" i="1"/>
  <c r="H38" i="1"/>
  <c r="H39" i="1"/>
  <c r="H40" i="1"/>
  <c r="H41" i="1"/>
  <c r="H36" i="1"/>
  <c r="I34" i="1"/>
  <c r="I33" i="1"/>
  <c r="E11" i="1"/>
  <c r="E14" i="1"/>
  <c r="E13" i="1"/>
  <c r="E10" i="1"/>
  <c r="E9" i="1"/>
  <c r="E8" i="1"/>
  <c r="H4" i="1"/>
  <c r="H8" i="1" s="1"/>
  <c r="B4" i="1"/>
  <c r="B3" i="1"/>
  <c r="E41" i="1" l="1"/>
  <c r="E40" i="1"/>
  <c r="E38" i="1"/>
  <c r="E37" i="1"/>
  <c r="E39" i="1"/>
  <c r="H5" i="1"/>
  <c r="H6" i="1" l="1"/>
  <c r="H7" i="1"/>
  <c r="E16" i="1" l="1"/>
  <c r="E17" i="1"/>
  <c r="E20" i="1" l="1"/>
  <c r="E19" i="1"/>
  <c r="E23" i="1"/>
  <c r="E22" i="1"/>
  <c r="E12" i="1"/>
  <c r="G34" i="1" l="1"/>
  <c r="F33" i="1"/>
  <c r="F34" i="1"/>
  <c r="G33" i="1"/>
  <c r="D31" i="1"/>
  <c r="C30" i="1"/>
  <c r="B29" i="1"/>
  <c r="E32" i="1"/>
  <c r="B30" i="1"/>
  <c r="C29" i="1"/>
  <c r="D32" i="1"/>
  <c r="E31" i="1"/>
  <c r="K36" i="1" l="1"/>
  <c r="K41" i="1"/>
  <c r="K38" i="1"/>
  <c r="K39" i="1"/>
  <c r="K37" i="1"/>
  <c r="K40" i="1"/>
</calcChain>
</file>

<file path=xl/sharedStrings.xml><?xml version="1.0" encoding="utf-8"?>
<sst xmlns="http://schemas.openxmlformats.org/spreadsheetml/2006/main" count="55" uniqueCount="50">
  <si>
    <t>MeV</t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</si>
  <si>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</si>
  <si>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</si>
  <si>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</si>
  <si>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</si>
  <si>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</si>
  <si>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</si>
  <si>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</si>
  <si>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q</t>
  </si>
  <si>
    <t>e</t>
  </si>
  <si>
    <t>C</t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</si>
  <si>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</si>
  <si>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</si>
  <si>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a</t>
  </si>
  <si>
    <t>Z</t>
  </si>
  <si>
    <t>c</t>
  </si>
  <si>
    <t>m/s</t>
  </si>
  <si>
    <t>m</t>
  </si>
  <si>
    <t>SI units</t>
  </si>
  <si>
    <t>Natural units</t>
  </si>
  <si>
    <t>w</t>
  </si>
  <si>
    <t>Transfer matrix</t>
  </si>
  <si>
    <t>Rprime</t>
  </si>
  <si>
    <t>Check</t>
  </si>
  <si>
    <t>R</t>
  </si>
  <si>
    <t>Difference</t>
  </si>
  <si>
    <t>Cylindrical RF cavity in TM010 mode</t>
  </si>
  <si>
    <t>Cavity</t>
  </si>
  <si>
    <t>V0</t>
  </si>
  <si>
    <t>Derived quantities</t>
  </si>
  <si>
    <t>Electric field gradient</t>
  </si>
  <si>
    <t>kV/m</t>
  </si>
  <si>
    <t>Frequency</t>
  </si>
  <si>
    <t>MHz</t>
  </si>
  <si>
    <t>Wave number</t>
  </si>
  <si>
    <t>m-1</t>
  </si>
  <si>
    <t>Cavity radius</t>
  </si>
  <si>
    <t>Transit-time factor</t>
  </si>
  <si>
    <r>
      <t>rad/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s</t>
    </r>
  </si>
  <si>
    <t>Cavity length</t>
  </si>
  <si>
    <t>kV</t>
  </si>
  <si>
    <r>
      <rPr>
        <sz val="12"/>
        <color theme="1"/>
        <rFont val="Symbol"/>
        <charset val="2"/>
      </rPr>
      <t>f</t>
    </r>
    <r>
      <rPr>
        <vertAlign val="subscript"/>
        <sz val="12"/>
        <color theme="1"/>
        <rFont val="Calibri (Body)"/>
      </rPr>
      <t>0</t>
    </r>
  </si>
  <si>
    <t>rad</t>
  </si>
  <si>
    <r>
      <rPr>
        <sz val="12"/>
        <color theme="1"/>
        <rFont val="Symbol"/>
        <charset val="2"/>
      </rPr>
      <t>w</t>
    </r>
    <r>
      <rPr>
        <vertAlign val="subscript"/>
        <sz val="12"/>
        <color theme="1"/>
        <rFont val="Calibri (Body)"/>
      </rPr>
      <t>//</t>
    </r>
  </si>
  <si>
    <r>
      <rPr>
        <sz val="12"/>
        <color theme="1"/>
        <rFont val="Symbol"/>
        <charset val="2"/>
      </rPr>
      <t>w</t>
    </r>
    <r>
      <rPr>
        <i/>
        <vertAlign val="subscript"/>
        <sz val="12"/>
        <color theme="1"/>
        <rFont val="Calibri (Body)"/>
      </rPr>
      <t>perp</t>
    </r>
  </si>
  <si>
    <r>
      <t>s</t>
    </r>
    <r>
      <rPr>
        <vertAlign val="subscript"/>
        <sz val="12"/>
        <color theme="1"/>
        <rFont val="Calibri (Body)"/>
      </rPr>
      <t>//</t>
    </r>
  </si>
  <si>
    <r>
      <t>c</t>
    </r>
    <r>
      <rPr>
        <vertAlign val="subscript"/>
        <sz val="12"/>
        <color theme="1"/>
        <rFont val="Calibri (Body)"/>
      </rPr>
      <t>//</t>
    </r>
  </si>
  <si>
    <r>
      <t>s</t>
    </r>
    <r>
      <rPr>
        <i/>
        <vertAlign val="subscript"/>
        <sz val="12"/>
        <color theme="1"/>
        <rFont val="Calibri (Body)"/>
      </rPr>
      <t>perp</t>
    </r>
  </si>
  <si>
    <r>
      <t>c</t>
    </r>
    <r>
      <rPr>
        <i/>
        <vertAlign val="subscript"/>
        <sz val="12"/>
        <color theme="1"/>
        <rFont val="Calibri (Body)"/>
      </rPr>
      <t>perp</t>
    </r>
  </si>
  <si>
    <r>
      <t>m</t>
    </r>
    <r>
      <rPr>
        <b/>
        <i/>
        <vertAlign val="subscript"/>
        <sz val="12"/>
        <color theme="1"/>
        <rFont val="Calibri (Body)"/>
      </rPr>
      <t>rf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</si>
</sst>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b/>
      <i/>
      <vertAlign val="subscript"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5" fillId="0" borderId="7" xfId="0" applyFont="1" applyBorder="1" applyAlignment="1">
      <alignment horizontal="right"/>
    </xf>
    <xf numFmtId="0" fontId="0" fillId="0" borderId="9" xfId="0" applyBorder="1"/>
    <xf numFmtId="1" fontId="0" fillId="0" borderId="0" xfId="0" applyNumberFormat="1"/>
    <xf numFmtId="0" fontId="4" fillId="0" borderId="7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1" fontId="0" fillId="0" borderId="0" xfId="0" applyNumberForma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3" borderId="7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K87"/>
  <sheetViews>
    <sheetView tabSelected="1" topLeftCell="A9" zoomScale="125" zoomScaleNormal="125" workbookViewId="0">
      <selection activeCell="F38" sqref="F38"/>
    </sheetView>
  </sheetViews>
  <sheetFormatPr baseColWidth="10" defaultColWidth="11.1640625" defaultRowHeight="16" x14ac:dyDescent="0.2"/>
  <cols>
    <col min="1" max="1" width="21.83203125" style="1" bestFit="1" customWidth="1"/>
    <col min="2" max="2" width="12.1640625" bestFit="1" customWidth="1"/>
    <col min="3" max="3" width="12.83203125" bestFit="1" customWidth="1"/>
    <col min="4" max="4" width="18.83203125" bestFit="1" customWidth="1"/>
    <col min="5" max="5" width="11" customWidth="1"/>
    <col min="7" max="7" width="12.1640625" bestFit="1" customWidth="1"/>
    <col min="11" max="11" width="12.1640625" bestFit="1" customWidth="1"/>
  </cols>
  <sheetData>
    <row r="1" spans="1:9" ht="21" x14ac:dyDescent="0.25">
      <c r="A1" s="30" t="s">
        <v>26</v>
      </c>
      <c r="B1" s="31"/>
      <c r="C1" s="31"/>
      <c r="D1" s="31"/>
      <c r="E1" s="31"/>
      <c r="F1" s="31"/>
      <c r="G1" s="31"/>
      <c r="H1" s="31"/>
      <c r="I1" s="32"/>
    </row>
    <row r="2" spans="1:9" x14ac:dyDescent="0.2">
      <c r="A2" s="33" t="s">
        <v>18</v>
      </c>
      <c r="B2" s="34"/>
      <c r="C2" s="34"/>
      <c r="D2" s="33" t="s">
        <v>27</v>
      </c>
      <c r="E2" s="34"/>
      <c r="F2" s="37"/>
      <c r="G2" s="35" t="s">
        <v>3</v>
      </c>
      <c r="H2" s="35"/>
      <c r="I2" s="36"/>
    </row>
    <row r="3" spans="1:9" ht="18" x14ac:dyDescent="0.25">
      <c r="A3" s="7" t="s">
        <v>14</v>
      </c>
      <c r="B3">
        <f>H9</f>
        <v>1</v>
      </c>
      <c r="D3" s="3" t="s">
        <v>30</v>
      </c>
      <c r="E3">
        <v>4</v>
      </c>
      <c r="F3" s="4" t="s">
        <v>31</v>
      </c>
      <c r="G3" s="22" t="s">
        <v>4</v>
      </c>
      <c r="H3" s="8">
        <v>20</v>
      </c>
      <c r="I3" s="4" t="s">
        <v>0</v>
      </c>
    </row>
    <row r="4" spans="1:9" ht="18" x14ac:dyDescent="0.25">
      <c r="A4" s="7" t="s">
        <v>8</v>
      </c>
      <c r="B4" s="21">
        <f>H9*B5</f>
        <v>1.6021766339999999E-19</v>
      </c>
      <c r="C4" t="s">
        <v>10</v>
      </c>
      <c r="D4" s="3" t="s">
        <v>32</v>
      </c>
      <c r="E4">
        <v>200</v>
      </c>
      <c r="F4" s="4" t="s">
        <v>33</v>
      </c>
      <c r="G4" s="1" t="s">
        <v>5</v>
      </c>
      <c r="H4" s="8">
        <f>B8+H3</f>
        <v>958.27208815999995</v>
      </c>
      <c r="I4" s="4" t="s">
        <v>0</v>
      </c>
    </row>
    <row r="5" spans="1:9" ht="18" x14ac:dyDescent="0.25">
      <c r="A5" s="7" t="s">
        <v>9</v>
      </c>
      <c r="B5" s="21">
        <v>1.6021766339999999E-19</v>
      </c>
      <c r="C5" t="s">
        <v>10</v>
      </c>
      <c r="D5" s="9" t="s">
        <v>41</v>
      </c>
      <c r="E5">
        <v>0</v>
      </c>
      <c r="F5" s="4" t="s">
        <v>42</v>
      </c>
      <c r="G5" s="22" t="s">
        <v>6</v>
      </c>
      <c r="H5" s="8">
        <f>SQRT(H4^2 -B8^ 2)</f>
        <v>194.75852619692921</v>
      </c>
      <c r="I5" s="4" t="s">
        <v>0</v>
      </c>
    </row>
    <row r="6" spans="1:9" ht="18" x14ac:dyDescent="0.25">
      <c r="A6" s="9" t="s">
        <v>15</v>
      </c>
      <c r="B6" s="11">
        <v>299792458</v>
      </c>
      <c r="C6" t="s">
        <v>16</v>
      </c>
      <c r="D6" s="20"/>
      <c r="F6" s="4"/>
      <c r="G6" s="23" t="s">
        <v>7</v>
      </c>
      <c r="H6">
        <f>H5/B8</f>
        <v>0.20757148022900346</v>
      </c>
      <c r="I6" s="4"/>
    </row>
    <row r="7" spans="1:9" ht="18" x14ac:dyDescent="0.25">
      <c r="A7" s="24" t="s">
        <v>19</v>
      </c>
      <c r="B7" s="25"/>
      <c r="C7" s="25"/>
      <c r="D7" s="24" t="s">
        <v>29</v>
      </c>
      <c r="E7" s="25"/>
      <c r="F7" s="26"/>
      <c r="G7" s="23" t="s">
        <v>12</v>
      </c>
      <c r="H7">
        <f>H5/H4</f>
        <v>0.20323927682260837</v>
      </c>
      <c r="I7" s="4"/>
    </row>
    <row r="8" spans="1:9" ht="18" x14ac:dyDescent="0.25">
      <c r="A8" s="7" t="s">
        <v>1</v>
      </c>
      <c r="B8">
        <v>938.27208815999995</v>
      </c>
      <c r="C8" t="s">
        <v>0</v>
      </c>
      <c r="D8" s="12" t="s">
        <v>20</v>
      </c>
      <c r="E8">
        <f>2*PI()*E4</f>
        <v>1256.6370614359173</v>
      </c>
      <c r="F8" s="4" t="s">
        <v>38</v>
      </c>
      <c r="G8" s="23" t="s">
        <v>11</v>
      </c>
      <c r="H8">
        <f>H4/B8</f>
        <v>1.0213157784957891</v>
      </c>
      <c r="I8" s="4"/>
    </row>
    <row r="9" spans="1:9" x14ac:dyDescent="0.2">
      <c r="A9" s="13"/>
      <c r="B9" s="5"/>
      <c r="C9" s="5"/>
      <c r="D9" s="3" t="s">
        <v>34</v>
      </c>
      <c r="E9">
        <f>(E8*10^6)/B6</f>
        <v>4.191690043903364</v>
      </c>
      <c r="F9" s="4" t="s">
        <v>35</v>
      </c>
      <c r="G9" s="1" t="s">
        <v>2</v>
      </c>
      <c r="H9">
        <v>1</v>
      </c>
      <c r="I9" s="4"/>
    </row>
    <row r="10" spans="1:9" x14ac:dyDescent="0.2">
      <c r="D10" s="3" t="s">
        <v>39</v>
      </c>
      <c r="E10">
        <f>PI()*H7*B6/(E8*10^6)</f>
        <v>0.15232400590198045</v>
      </c>
      <c r="F10" s="4" t="s">
        <v>17</v>
      </c>
      <c r="G10" s="5"/>
      <c r="H10" s="5"/>
      <c r="I10" s="6"/>
    </row>
    <row r="11" spans="1:9" x14ac:dyDescent="0.2">
      <c r="D11" s="3" t="s">
        <v>36</v>
      </c>
      <c r="E11">
        <f>2.40482556/E9</f>
        <v>0.57371263972576336</v>
      </c>
      <c r="F11" s="4" t="s">
        <v>17</v>
      </c>
    </row>
    <row r="12" spans="1:9" x14ac:dyDescent="0.2">
      <c r="D12" s="3" t="s">
        <v>37</v>
      </c>
      <c r="E12">
        <f>(2*PI()*H7)/(E9^2*E10^2)*SIN(E9*E10/2/H7)</f>
        <v>3.1323658611678535</v>
      </c>
      <c r="F12" s="4"/>
      <c r="H12" s="11"/>
    </row>
    <row r="13" spans="1:9" x14ac:dyDescent="0.2">
      <c r="D13" s="3" t="s">
        <v>28</v>
      </c>
      <c r="E13">
        <f>E10*E3*E12</f>
        <v>1.9085380636947769</v>
      </c>
      <c r="F13" s="4" t="s">
        <v>40</v>
      </c>
    </row>
    <row r="14" spans="1:9" x14ac:dyDescent="0.2">
      <c r="D14" s="12" t="s">
        <v>13</v>
      </c>
      <c r="E14">
        <f>E13/H5/1000</f>
        <v>9.7995096849570887E-6</v>
      </c>
      <c r="F14" s="4"/>
    </row>
    <row r="15" spans="1:9" x14ac:dyDescent="0.2">
      <c r="D15" s="20"/>
      <c r="F15" s="4"/>
    </row>
    <row r="16" spans="1:9" ht="18" x14ac:dyDescent="0.25">
      <c r="D16" s="9" t="s">
        <v>44</v>
      </c>
      <c r="E16">
        <f>E9*SQRT(E14*COS(E5)/2/PI())</f>
        <v>5.2348157468855641E-3</v>
      </c>
      <c r="F16" s="4"/>
    </row>
    <row r="17" spans="2:9" ht="18" x14ac:dyDescent="0.25">
      <c r="D17" s="9" t="s">
        <v>43</v>
      </c>
      <c r="E17">
        <f>E9*SQRT(E14*COS(E6)/PI())/H6</f>
        <v>3.566553274853692E-2</v>
      </c>
      <c r="F17" s="4"/>
    </row>
    <row r="18" spans="2:9" x14ac:dyDescent="0.2">
      <c r="D18" s="20"/>
      <c r="F18" s="4"/>
    </row>
    <row r="19" spans="2:9" ht="18" x14ac:dyDescent="0.25">
      <c r="D19" s="3" t="s">
        <v>48</v>
      </c>
      <c r="E19">
        <f>COS(E16*E10)</f>
        <v>0.99999968208612211</v>
      </c>
      <c r="F19" s="4"/>
    </row>
    <row r="20" spans="2:9" ht="18" x14ac:dyDescent="0.25">
      <c r="D20" s="3" t="s">
        <v>47</v>
      </c>
      <c r="E20">
        <f>SIN(E16*E10)/E16</f>
        <v>0.1523239897600083</v>
      </c>
      <c r="F20" s="4"/>
    </row>
    <row r="21" spans="2:9" x14ac:dyDescent="0.2">
      <c r="D21" s="3"/>
      <c r="F21" s="4"/>
    </row>
    <row r="22" spans="2:9" ht="18" x14ac:dyDescent="0.25">
      <c r="D22" s="3" t="s">
        <v>46</v>
      </c>
      <c r="E22">
        <f>COS(E17*E10)</f>
        <v>0.99998524283026791</v>
      </c>
      <c r="F22" s="4"/>
    </row>
    <row r="23" spans="2:9" ht="18" x14ac:dyDescent="0.25">
      <c r="D23" s="3" t="s">
        <v>45</v>
      </c>
      <c r="E23">
        <f>SIN(E17*E10)/E17</f>
        <v>0.15232325661084017</v>
      </c>
      <c r="F23" s="4"/>
    </row>
    <row r="24" spans="2:9" x14ac:dyDescent="0.2">
      <c r="D24" s="10"/>
      <c r="E24" s="5"/>
      <c r="F24" s="6"/>
    </row>
    <row r="28" spans="2:9" ht="18" x14ac:dyDescent="0.25">
      <c r="B28" s="27" t="s">
        <v>21</v>
      </c>
      <c r="C28" s="28"/>
      <c r="D28" s="28"/>
      <c r="E28" s="28"/>
      <c r="F28" s="28"/>
      <c r="G28" s="29"/>
      <c r="I28" s="38" t="s">
        <v>49</v>
      </c>
    </row>
    <row r="29" spans="2:9" x14ac:dyDescent="0.2">
      <c r="B29" s="18">
        <f>E19</f>
        <v>0.99999968208612211</v>
      </c>
      <c r="C29" s="2">
        <f>E20</f>
        <v>0.1523239897600083</v>
      </c>
      <c r="D29" s="19">
        <v>0</v>
      </c>
      <c r="E29" s="19">
        <v>0</v>
      </c>
      <c r="F29" s="19">
        <v>0</v>
      </c>
      <c r="G29" s="2">
        <v>0</v>
      </c>
      <c r="I29" s="39">
        <v>0</v>
      </c>
    </row>
    <row r="30" spans="2:9" x14ac:dyDescent="0.2">
      <c r="B30" s="10">
        <f>-E20*E16^2</f>
        <v>-4.1741793646471644E-6</v>
      </c>
      <c r="C30" s="6">
        <f>E19</f>
        <v>0.99999968208612211</v>
      </c>
      <c r="D30">
        <v>0</v>
      </c>
      <c r="E30">
        <v>0</v>
      </c>
      <c r="F30">
        <v>0</v>
      </c>
      <c r="G30" s="4">
        <v>0</v>
      </c>
      <c r="I30" s="40">
        <v>0</v>
      </c>
    </row>
    <row r="31" spans="2:9" x14ac:dyDescent="0.2">
      <c r="B31" s="20">
        <v>0</v>
      </c>
      <c r="C31">
        <v>0</v>
      </c>
      <c r="D31" s="18">
        <f>E19</f>
        <v>0.99999968208612211</v>
      </c>
      <c r="E31" s="2">
        <f>E20</f>
        <v>0.1523239897600083</v>
      </c>
      <c r="F31">
        <v>0</v>
      </c>
      <c r="G31" s="4">
        <v>0</v>
      </c>
      <c r="I31" s="40">
        <v>0</v>
      </c>
    </row>
    <row r="32" spans="2:9" x14ac:dyDescent="0.2">
      <c r="B32" s="20">
        <v>0</v>
      </c>
      <c r="C32">
        <v>0</v>
      </c>
      <c r="D32" s="10">
        <f>-E20*E16^2</f>
        <v>-4.1741793646471644E-6</v>
      </c>
      <c r="E32" s="6">
        <f>E19</f>
        <v>0.99999968208612211</v>
      </c>
      <c r="F32">
        <v>0</v>
      </c>
      <c r="G32" s="4">
        <v>0</v>
      </c>
      <c r="I32" s="40">
        <v>0</v>
      </c>
    </row>
    <row r="33" spans="1:11" x14ac:dyDescent="0.2">
      <c r="B33" s="20">
        <v>0</v>
      </c>
      <c r="C33">
        <v>0</v>
      </c>
      <c r="D33">
        <v>0</v>
      </c>
      <c r="E33">
        <v>0</v>
      </c>
      <c r="F33" s="18">
        <f>E22</f>
        <v>0.99998524283026791</v>
      </c>
      <c r="G33" s="2">
        <f>E23/H6^2</f>
        <v>3.5353372683298034</v>
      </c>
      <c r="I33" s="40">
        <f>(1-E22)*TAN(E5)/E9</f>
        <v>0</v>
      </c>
    </row>
    <row r="34" spans="1:11" x14ac:dyDescent="0.2">
      <c r="B34" s="10">
        <v>0</v>
      </c>
      <c r="C34" s="5">
        <v>0</v>
      </c>
      <c r="D34" s="5">
        <v>0</v>
      </c>
      <c r="E34" s="5">
        <v>0</v>
      </c>
      <c r="F34" s="10">
        <f>E23*E17^2*H6^2</f>
        <v>8.348318547887133E-6</v>
      </c>
      <c r="G34" s="6">
        <f>E22</f>
        <v>0.99998524283026791</v>
      </c>
      <c r="I34" s="41">
        <f>H6^2*E17*E23*TAN(E5)/E9</f>
        <v>0</v>
      </c>
    </row>
    <row r="36" spans="1:11" x14ac:dyDescent="0.2">
      <c r="A36" s="14" t="s">
        <v>24</v>
      </c>
      <c r="B36" s="15">
        <v>0.5</v>
      </c>
      <c r="D36" s="14" t="s">
        <v>22</v>
      </c>
      <c r="E36" s="15">
        <f t="array" ref="E36:E41">MMULT(B29:G34,B36:B41)+I29:I34</f>
        <v>0.51523224001906187</v>
      </c>
      <c r="G36" s="14" t="s">
        <v>23</v>
      </c>
      <c r="H36" s="15">
        <f>B29*B$36+C29*B$37+D29*B$38+E29*B$39+F29*B$40+G29*B$41+I29</f>
        <v>0.51523224001906187</v>
      </c>
      <c r="J36" s="14" t="s">
        <v>25</v>
      </c>
      <c r="K36" s="15">
        <f>E36-H36</f>
        <v>0</v>
      </c>
    </row>
    <row r="37" spans="1:11" x14ac:dyDescent="0.2">
      <c r="B37" s="16">
        <v>0.1</v>
      </c>
      <c r="E37" s="16">
        <v>9.9997881118929891E-2</v>
      </c>
      <c r="H37" s="16">
        <f t="shared" ref="H37:H41" si="0">B30*B$36+C30*B$37+D30*B$38+E30*B$39+F30*B$40+G30*B$41+I30</f>
        <v>9.9997881118929891E-2</v>
      </c>
      <c r="K37" s="16">
        <f t="shared" ref="K37:K41" si="1">E37-H37</f>
        <v>0</v>
      </c>
    </row>
    <row r="38" spans="1:11" x14ac:dyDescent="0.2">
      <c r="A38" s="14"/>
      <c r="B38" s="16">
        <v>-0.3</v>
      </c>
      <c r="E38" s="16">
        <v>-0.33046470257783833</v>
      </c>
      <c r="H38" s="16">
        <f t="shared" si="0"/>
        <v>-0.33046470257783833</v>
      </c>
      <c r="K38" s="16">
        <f t="shared" si="1"/>
        <v>0</v>
      </c>
    </row>
    <row r="39" spans="1:11" x14ac:dyDescent="0.2">
      <c r="B39" s="16">
        <v>-0.2</v>
      </c>
      <c r="E39" s="16">
        <v>-0.19999868416341504</v>
      </c>
      <c r="H39" s="16">
        <f t="shared" si="0"/>
        <v>-0.19999868416341504</v>
      </c>
      <c r="K39" s="16">
        <f t="shared" si="1"/>
        <v>0</v>
      </c>
    </row>
    <row r="40" spans="1:11" x14ac:dyDescent="0.2">
      <c r="B40" s="16">
        <v>0.1</v>
      </c>
      <c r="E40" s="16">
        <v>0.80706597794898749</v>
      </c>
      <c r="H40" s="16">
        <f t="shared" si="0"/>
        <v>0.80706597794898749</v>
      </c>
      <c r="K40" s="16">
        <f t="shared" si="1"/>
        <v>0</v>
      </c>
    </row>
    <row r="41" spans="1:11" x14ac:dyDescent="0.2">
      <c r="B41" s="17">
        <v>0.2</v>
      </c>
      <c r="E41" s="17">
        <v>0.19999788339790839</v>
      </c>
      <c r="H41" s="17">
        <f t="shared" si="0"/>
        <v>0.19999788339790839</v>
      </c>
      <c r="K41" s="17">
        <f t="shared" si="1"/>
        <v>0</v>
      </c>
    </row>
    <row r="43" spans="1:11" x14ac:dyDescent="0.2">
      <c r="A43"/>
    </row>
    <row r="44" spans="1:11" x14ac:dyDescent="0.2">
      <c r="A44"/>
    </row>
    <row r="45" spans="1:11" x14ac:dyDescent="0.2">
      <c r="A45"/>
    </row>
    <row r="46" spans="1:11" x14ac:dyDescent="0.2">
      <c r="A46"/>
    </row>
    <row r="47" spans="1:11" x14ac:dyDescent="0.2">
      <c r="A47"/>
    </row>
    <row r="48" spans="1:1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</sheetData>
  <mergeCells count="7">
    <mergeCell ref="D7:F7"/>
    <mergeCell ref="A7:C7"/>
    <mergeCell ref="B28:G28"/>
    <mergeCell ref="A1:I1"/>
    <mergeCell ref="A2:C2"/>
    <mergeCell ref="G2:I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2024-02-14T19:13:46Z</dcterms:modified>
</cp:coreProperties>
</file>