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21-Spreads4Tests/"/>
    </mc:Choice>
  </mc:AlternateContent>
  <xr:revisionPtr revIDLastSave="0" documentId="13_ncr:1_{78EEED0A-EA3C-5248-81E0-32E68A031EDB}" xr6:coauthVersionLast="47" xr6:coauthVersionMax="47" xr10:uidLastSave="{00000000-0000-0000-0000-000000000000}"/>
  <bookViews>
    <workbookView xWindow="5960" yWindow="640" windowWidth="26060" windowHeight="19000" xr2:uid="{008B2FEE-BD6E-8742-A59F-ADD463C42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1" l="1"/>
  <c r="C19" i="1"/>
  <c r="B5" i="1"/>
  <c r="L4" i="1" l="1"/>
  <c r="L5" i="1" s="1"/>
  <c r="B6" i="1" l="1"/>
  <c r="H6" i="1" l="1"/>
  <c r="E6" i="1"/>
  <c r="E10" i="1" s="1"/>
  <c r="E7" i="1"/>
  <c r="E8" i="1" s="1"/>
  <c r="E11" i="1" l="1"/>
  <c r="H7" i="1"/>
  <c r="H8" i="1" s="1"/>
  <c r="H10" i="1"/>
  <c r="H11" i="1" s="1"/>
  <c r="C20" i="1" l="1"/>
  <c r="E22" i="1"/>
  <c r="B19" i="1"/>
  <c r="D21" i="1"/>
  <c r="H26" i="1" s="1"/>
  <c r="E16" i="1"/>
  <c r="H16" i="1"/>
  <c r="D22" i="1" l="1"/>
  <c r="H27" i="1" s="1"/>
  <c r="H17" i="1"/>
  <c r="B20" i="1"/>
  <c r="H25" i="1" s="1"/>
  <c r="E17" i="1"/>
  <c r="H24" i="1"/>
  <c r="E24" i="1" l="1" a="1"/>
  <c r="E24" i="1" s="1"/>
  <c r="K24" i="1" s="1"/>
  <c r="E25" i="1" l="1"/>
  <c r="K25" i="1" s="1"/>
  <c r="E26" i="1"/>
  <c r="K26" i="1" s="1"/>
  <c r="E27" i="1"/>
  <c r="K27" i="1" s="1"/>
</calcChain>
</file>

<file path=xl/sharedStrings.xml><?xml version="1.0" encoding="utf-8"?>
<sst xmlns="http://schemas.openxmlformats.org/spreadsheetml/2006/main" count="59" uniqueCount="43">
  <si>
    <t>p</t>
  </si>
  <si>
    <t>MeV</t>
  </si>
  <si>
    <t>Brho</t>
  </si>
  <si>
    <t>Tm</t>
  </si>
  <si>
    <t>Transfer matrix</t>
  </si>
  <si>
    <t>Particle</t>
  </si>
  <si>
    <t>m</t>
  </si>
  <si>
    <t>Strength</t>
  </si>
  <si>
    <t>T/m</t>
  </si>
  <si>
    <r>
      <t>m</t>
    </r>
    <r>
      <rPr>
        <vertAlign val="superscript"/>
        <sz val="12"/>
        <color theme="1"/>
        <rFont val="Calibri (Body)"/>
      </rPr>
      <t>-2</t>
    </r>
  </si>
  <si>
    <r>
      <t>m</t>
    </r>
    <r>
      <rPr>
        <vertAlign val="superscript"/>
        <sz val="12"/>
        <color theme="1"/>
        <rFont val="Calibri (Body)"/>
      </rPr>
      <t>-1</t>
    </r>
  </si>
  <si>
    <t>R</t>
  </si>
  <si>
    <t>Rprime</t>
  </si>
  <si>
    <t>Check</t>
  </si>
  <si>
    <t>c</t>
  </si>
  <si>
    <t>m/s</t>
  </si>
  <si>
    <t>1/c</t>
  </si>
  <si>
    <t>s/m</t>
  </si>
  <si>
    <t>K</t>
  </si>
  <si>
    <r>
      <t>m</t>
    </r>
    <r>
      <rPr>
        <vertAlign val="subscript"/>
        <sz val="12"/>
        <color theme="1"/>
        <rFont val="Calibri (Body)"/>
      </rPr>
      <t>p</t>
    </r>
  </si>
  <si>
    <r>
      <t>MeV/c</t>
    </r>
    <r>
      <rPr>
        <vertAlign val="superscript"/>
        <sz val="12"/>
        <color theme="1"/>
        <rFont val="Calibri (Body)"/>
      </rPr>
      <t>2</t>
    </r>
  </si>
  <si>
    <t>Focusing strength</t>
  </si>
  <si>
    <t>Gap</t>
  </si>
  <si>
    <t>f*</t>
  </si>
  <si>
    <r>
      <t>f</t>
    </r>
    <r>
      <rPr>
        <vertAlign val="subscript"/>
        <sz val="12"/>
        <color theme="1"/>
        <rFont val="Calibri (Body)"/>
      </rPr>
      <t>1</t>
    </r>
    <r>
      <rPr>
        <vertAlign val="superscript"/>
        <sz val="12"/>
        <color theme="1"/>
        <rFont val="Calibri (Body)"/>
      </rPr>
      <t>-1</t>
    </r>
  </si>
  <si>
    <r>
      <t>f</t>
    </r>
    <r>
      <rPr>
        <vertAlign val="subscript"/>
        <sz val="12"/>
        <color theme="1"/>
        <rFont val="Calibri (Body)"/>
      </rPr>
      <t>1</t>
    </r>
  </si>
  <si>
    <r>
      <t>k</t>
    </r>
    <r>
      <rPr>
        <vertAlign val="subscript"/>
        <sz val="12"/>
        <color theme="1"/>
        <rFont val="Calibri (Body)"/>
      </rPr>
      <t>1</t>
    </r>
  </si>
  <si>
    <r>
      <t>sqrt(k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)</t>
    </r>
  </si>
  <si>
    <r>
      <t>sqrt(k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)</t>
    </r>
  </si>
  <si>
    <r>
      <t>k</t>
    </r>
    <r>
      <rPr>
        <vertAlign val="subscript"/>
        <sz val="12"/>
        <color theme="1"/>
        <rFont val="Calibri (Body)"/>
      </rPr>
      <t>2</t>
    </r>
  </si>
  <si>
    <t>Fquad</t>
  </si>
  <si>
    <t>Dquad</t>
  </si>
  <si>
    <r>
      <t>l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*sqrt(k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)</t>
    </r>
  </si>
  <si>
    <r>
      <t>l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*sqrt(k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)</t>
    </r>
  </si>
  <si>
    <r>
      <t>l</t>
    </r>
    <r>
      <rPr>
        <vertAlign val="subscript"/>
        <sz val="12"/>
        <color theme="1"/>
        <rFont val="Calibri (Body)"/>
      </rPr>
      <t>2</t>
    </r>
  </si>
  <si>
    <r>
      <t>l</t>
    </r>
    <r>
      <rPr>
        <vertAlign val="subscript"/>
        <sz val="12"/>
        <color theme="1"/>
        <rFont val="Calibri (Body)"/>
      </rPr>
      <t>1</t>
    </r>
  </si>
  <si>
    <r>
      <t>1/c*10</t>
    </r>
    <r>
      <rPr>
        <vertAlign val="superscript"/>
        <sz val="12"/>
        <color theme="1"/>
        <rFont val="Calibri (Body)"/>
      </rPr>
      <t>9</t>
    </r>
  </si>
  <si>
    <r>
      <t>f</t>
    </r>
    <r>
      <rPr>
        <vertAlign val="subscript"/>
        <sz val="12"/>
        <color theme="1"/>
        <rFont val="Calibri (Body)"/>
      </rPr>
      <t>2</t>
    </r>
    <r>
      <rPr>
        <vertAlign val="superscript"/>
        <sz val="12"/>
        <color theme="1"/>
        <rFont val="Calibri (Body)"/>
      </rPr>
      <t>-1</t>
    </r>
  </si>
  <si>
    <r>
      <t>f</t>
    </r>
    <r>
      <rPr>
        <vertAlign val="subscript"/>
        <sz val="12"/>
        <color theme="1"/>
        <rFont val="Calibri (Body)"/>
      </rPr>
      <t>2</t>
    </r>
  </si>
  <si>
    <r>
      <t>f*</t>
    </r>
    <r>
      <rPr>
        <vertAlign val="superscript"/>
        <sz val="12"/>
        <color theme="1"/>
        <rFont val="Calibri (Body)"/>
      </rPr>
      <t>-1</t>
    </r>
  </si>
  <si>
    <t>FD doublet</t>
  </si>
  <si>
    <t>DF doublet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</si>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</sst>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/>
    </xf>
    <xf numFmtId="0" fontId="0" fillId="0" borderId="4" xfId="0" applyBorder="1"/>
    <xf numFmtId="0" fontId="3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7" xfId="0" applyBorder="1"/>
    <xf numFmtId="0" fontId="3" fillId="0" borderId="0" xfId="0" applyFont="1" applyAlignment="1">
      <alignment horizontal="righ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0" borderId="0" xfId="0" applyFont="1" applyAlignment="1">
      <alignment horizontal="center"/>
    </xf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9CAF-347D-914C-A112-6F8981E6D7C0}">
  <dimension ref="A1:M27"/>
  <sheetViews>
    <sheetView tabSelected="1" zoomScale="125" zoomScaleNormal="125" workbookViewId="0">
      <selection activeCell="I4" sqref="I4"/>
    </sheetView>
  </sheetViews>
  <sheetFormatPr baseColWidth="10" defaultRowHeight="16" x14ac:dyDescent="0.2"/>
  <cols>
    <col min="1" max="1" width="17.33203125" style="1" customWidth="1"/>
  </cols>
  <sheetData>
    <row r="1" spans="1:13" ht="21" x14ac:dyDescent="0.25">
      <c r="A1" s="19" t="s">
        <v>21</v>
      </c>
      <c r="B1" s="20"/>
      <c r="C1" s="20"/>
      <c r="D1" s="20"/>
      <c r="E1" s="20"/>
      <c r="F1" s="20"/>
      <c r="G1" s="20"/>
      <c r="H1" s="20"/>
      <c r="I1" s="21"/>
    </row>
    <row r="2" spans="1:13" ht="20" x14ac:dyDescent="0.25">
      <c r="A2" s="10"/>
      <c r="B2" s="3" t="s">
        <v>5</v>
      </c>
      <c r="C2" s="11"/>
      <c r="D2" s="2"/>
      <c r="E2" s="3" t="s">
        <v>30</v>
      </c>
      <c r="F2" s="11"/>
      <c r="G2" s="11"/>
      <c r="H2" s="3" t="s">
        <v>31</v>
      </c>
      <c r="I2" s="4"/>
      <c r="K2" s="10" t="s">
        <v>19</v>
      </c>
      <c r="L2" s="11">
        <v>938.27208815999995</v>
      </c>
      <c r="M2" s="4" t="s">
        <v>20</v>
      </c>
    </row>
    <row r="3" spans="1:13" ht="18" x14ac:dyDescent="0.25">
      <c r="A3" s="5" t="s">
        <v>18</v>
      </c>
      <c r="B3" s="1">
        <v>12</v>
      </c>
      <c r="C3" t="s">
        <v>1</v>
      </c>
      <c r="D3" s="5" t="s">
        <v>35</v>
      </c>
      <c r="E3" s="23">
        <v>0.03</v>
      </c>
      <c r="F3" s="23" t="s">
        <v>6</v>
      </c>
      <c r="G3" s="22" t="s">
        <v>34</v>
      </c>
      <c r="H3" s="23">
        <v>0.03</v>
      </c>
      <c r="I3" s="6" t="s">
        <v>6</v>
      </c>
      <c r="K3" s="5" t="s">
        <v>14</v>
      </c>
      <c r="L3" s="23">
        <v>299792458</v>
      </c>
      <c r="M3" s="6" t="s">
        <v>15</v>
      </c>
    </row>
    <row r="4" spans="1:13" x14ac:dyDescent="0.2">
      <c r="A4" s="5"/>
      <c r="B4" s="17"/>
      <c r="D4" s="5" t="s">
        <v>7</v>
      </c>
      <c r="E4" s="23">
        <v>325</v>
      </c>
      <c r="F4" s="23" t="s">
        <v>8</v>
      </c>
      <c r="G4" s="22" t="s">
        <v>7</v>
      </c>
      <c r="H4" s="23">
        <v>325</v>
      </c>
      <c r="I4" s="6" t="s">
        <v>8</v>
      </c>
      <c r="K4" s="5" t="s">
        <v>16</v>
      </c>
      <c r="L4" s="23">
        <f>1/L3</f>
        <v>3.3356409519815204E-9</v>
      </c>
      <c r="M4" s="6" t="s">
        <v>17</v>
      </c>
    </row>
    <row r="5" spans="1:13" ht="19" x14ac:dyDescent="0.2">
      <c r="A5" s="5" t="s">
        <v>0</v>
      </c>
      <c r="B5" s="1">
        <f>SQRT( (L2+B3)^2 - L2^2)</f>
        <v>150.5407921987921</v>
      </c>
      <c r="C5" t="s">
        <v>1</v>
      </c>
      <c r="D5" s="12"/>
      <c r="E5" s="23"/>
      <c r="F5" s="23"/>
      <c r="G5" s="23"/>
      <c r="H5" s="23"/>
      <c r="I5" s="6"/>
      <c r="K5" s="7" t="s">
        <v>36</v>
      </c>
      <c r="L5" s="8">
        <f>L4*1000000000</f>
        <v>3.3356409519815204</v>
      </c>
      <c r="M5" s="9" t="s">
        <v>17</v>
      </c>
    </row>
    <row r="6" spans="1:13" ht="20" x14ac:dyDescent="0.25">
      <c r="A6" s="7" t="s">
        <v>2</v>
      </c>
      <c r="B6" s="8">
        <f>L5*B5/1000</f>
        <v>0.50215003140203107</v>
      </c>
      <c r="C6" s="8" t="s">
        <v>3</v>
      </c>
      <c r="D6" s="5" t="s">
        <v>26</v>
      </c>
      <c r="E6" s="23">
        <f>E4/B6</f>
        <v>647.21692656790594</v>
      </c>
      <c r="F6" s="23" t="s">
        <v>9</v>
      </c>
      <c r="G6" s="22" t="s">
        <v>29</v>
      </c>
      <c r="H6" s="23">
        <f>H4/B6</f>
        <v>647.21692656790594</v>
      </c>
      <c r="I6" s="6" t="s">
        <v>9</v>
      </c>
    </row>
    <row r="7" spans="1:13" ht="20" x14ac:dyDescent="0.25">
      <c r="D7" s="5" t="s">
        <v>27</v>
      </c>
      <c r="E7" s="23">
        <f>SQRT(E6)</f>
        <v>25.44045845828856</v>
      </c>
      <c r="F7" s="23" t="s">
        <v>10</v>
      </c>
      <c r="G7" s="22" t="s">
        <v>28</v>
      </c>
      <c r="H7" s="23">
        <f>SQRT(H6)</f>
        <v>25.44045845828856</v>
      </c>
      <c r="I7" s="6" t="s">
        <v>10</v>
      </c>
    </row>
    <row r="8" spans="1:13" ht="18" x14ac:dyDescent="0.25">
      <c r="D8" s="5" t="s">
        <v>32</v>
      </c>
      <c r="E8" s="23">
        <f>E7*E3</f>
        <v>0.76321375374865674</v>
      </c>
      <c r="F8" s="23"/>
      <c r="G8" s="22" t="s">
        <v>33</v>
      </c>
      <c r="H8" s="23">
        <f>H3*H7</f>
        <v>0.76321375374865674</v>
      </c>
      <c r="I8" s="6"/>
    </row>
    <row r="9" spans="1:13" x14ac:dyDescent="0.2">
      <c r="D9" s="5"/>
      <c r="E9" s="23"/>
      <c r="F9" s="23"/>
      <c r="G9" s="23"/>
      <c r="H9" s="23"/>
      <c r="I9" s="6"/>
    </row>
    <row r="10" spans="1:13" ht="20" x14ac:dyDescent="0.25">
      <c r="D10" s="5" t="s">
        <v>24</v>
      </c>
      <c r="E10" s="23">
        <f>E6*E3</f>
        <v>19.416507797037177</v>
      </c>
      <c r="F10" s="23"/>
      <c r="G10" s="22" t="s">
        <v>37</v>
      </c>
      <c r="H10" s="23">
        <f>H6*H3</f>
        <v>19.416507797037177</v>
      </c>
      <c r="I10" s="6"/>
    </row>
    <row r="11" spans="1:13" ht="18" x14ac:dyDescent="0.25">
      <c r="D11" s="5" t="s">
        <v>25</v>
      </c>
      <c r="E11" s="23">
        <f>1/E10</f>
        <v>5.1502567323285238E-2</v>
      </c>
      <c r="F11" s="23" t="s">
        <v>6</v>
      </c>
      <c r="G11" s="22" t="s">
        <v>38</v>
      </c>
      <c r="H11" s="23">
        <f>1/H10</f>
        <v>5.1502567323285238E-2</v>
      </c>
      <c r="I11" s="6" t="s">
        <v>6</v>
      </c>
    </row>
    <row r="12" spans="1:13" x14ac:dyDescent="0.2">
      <c r="D12" s="18"/>
      <c r="E12" s="8"/>
      <c r="F12" s="8"/>
      <c r="G12" s="8"/>
      <c r="H12" s="8"/>
      <c r="I12" s="9"/>
    </row>
    <row r="14" spans="1:13" ht="21" x14ac:dyDescent="0.25">
      <c r="D14" s="19" t="s">
        <v>40</v>
      </c>
      <c r="E14" s="20"/>
      <c r="F14" s="21"/>
      <c r="G14" s="19" t="s">
        <v>41</v>
      </c>
      <c r="H14" s="20"/>
      <c r="I14" s="21"/>
    </row>
    <row r="15" spans="1:13" x14ac:dyDescent="0.2">
      <c r="D15" s="10"/>
      <c r="E15" s="25" t="s">
        <v>22</v>
      </c>
      <c r="F15" s="24">
        <v>5.0000000000000001E-3</v>
      </c>
      <c r="G15" s="24"/>
      <c r="H15" s="11" t="s">
        <v>6</v>
      </c>
      <c r="I15" s="4"/>
    </row>
    <row r="16" spans="1:13" ht="19" x14ac:dyDescent="0.2">
      <c r="D16" s="5" t="s">
        <v>39</v>
      </c>
      <c r="E16" s="23">
        <f>E10-H10+F15*(E10*H10)</f>
        <v>1.8850038751620275</v>
      </c>
      <c r="F16" s="6" t="s">
        <v>10</v>
      </c>
      <c r="G16" s="5" t="s">
        <v>39</v>
      </c>
      <c r="H16" s="23">
        <f>-E10+H10+F15*(E10*H10)</f>
        <v>1.8850038751620275</v>
      </c>
      <c r="I16" s="6" t="s">
        <v>10</v>
      </c>
    </row>
    <row r="17" spans="1:11" x14ac:dyDescent="0.2">
      <c r="D17" s="7" t="s">
        <v>23</v>
      </c>
      <c r="E17" s="8">
        <f>1/E16</f>
        <v>0.5305028881779057</v>
      </c>
      <c r="F17" s="9" t="s">
        <v>6</v>
      </c>
      <c r="G17" s="7" t="s">
        <v>23</v>
      </c>
      <c r="H17" s="8">
        <f>1/H16</f>
        <v>0.5305028881779057</v>
      </c>
      <c r="I17" s="9" t="s">
        <v>6</v>
      </c>
    </row>
    <row r="19" spans="1:11" x14ac:dyDescent="0.2">
      <c r="A19" s="13" t="s">
        <v>4</v>
      </c>
      <c r="B19" s="2">
        <f>1+($F$15/$E$11)</f>
        <v>1.0970825389851859</v>
      </c>
      <c r="C19" s="11">
        <f>$F$15</f>
        <v>5.0000000000000001E-3</v>
      </c>
      <c r="D19" s="11">
        <v>0</v>
      </c>
      <c r="E19" s="4">
        <v>0</v>
      </c>
    </row>
    <row r="20" spans="1:11" x14ac:dyDescent="0.2">
      <c r="B20" s="12">
        <f>-$E$16</f>
        <v>-1.8850038751620275</v>
      </c>
      <c r="C20" s="23">
        <f>1+($F$15/$H$11)</f>
        <v>1.0970825389851859</v>
      </c>
      <c r="D20" s="23">
        <v>0</v>
      </c>
      <c r="E20" s="6">
        <v>0</v>
      </c>
    </row>
    <row r="21" spans="1:11" x14ac:dyDescent="0.2">
      <c r="B21" s="12">
        <v>0</v>
      </c>
      <c r="C21" s="23">
        <v>0</v>
      </c>
      <c r="D21" s="23">
        <f>1-($F$15/$E$11)</f>
        <v>0.90291746101481407</v>
      </c>
      <c r="E21" s="6">
        <f>$F$15</f>
        <v>5.0000000000000001E-3</v>
      </c>
    </row>
    <row r="22" spans="1:11" x14ac:dyDescent="0.2">
      <c r="B22" s="18">
        <v>0</v>
      </c>
      <c r="C22" s="8">
        <v>0</v>
      </c>
      <c r="D22" s="8">
        <f>-$H$16</f>
        <v>-1.8850038751620275</v>
      </c>
      <c r="E22" s="9">
        <f>1-($F$15/$H$11)</f>
        <v>0.90291746101481407</v>
      </c>
    </row>
    <row r="24" spans="1:11" x14ac:dyDescent="0.2">
      <c r="A24" s="13" t="s">
        <v>11</v>
      </c>
      <c r="B24" s="14">
        <v>0.5</v>
      </c>
      <c r="D24" s="13" t="s">
        <v>12</v>
      </c>
      <c r="E24" s="14">
        <f t="array" ref="E24:E27">MMULT(B19:E22,B24:B27)</f>
        <v>0.54904126949259291</v>
      </c>
      <c r="G24" s="13" t="s">
        <v>13</v>
      </c>
      <c r="H24" s="14">
        <f>B$24*B19+B$25*C19+B$26*D19+B$27*E19</f>
        <v>0.54904126949259291</v>
      </c>
      <c r="J24" s="13" t="s">
        <v>42</v>
      </c>
      <c r="K24" s="26">
        <f>E24-H24</f>
        <v>0</v>
      </c>
    </row>
    <row r="25" spans="1:11" x14ac:dyDescent="0.2">
      <c r="B25" s="15">
        <v>0.1</v>
      </c>
      <c r="E25" s="15">
        <v>-0.83279368368249518</v>
      </c>
      <c r="H25" s="15">
        <f>B$24*B20+B$25*C20+B$26*D20+B$27*E20</f>
        <v>-0.83279368368249518</v>
      </c>
      <c r="K25" s="27">
        <f t="shared" ref="K25:K27" si="0">E25-H25</f>
        <v>0</v>
      </c>
    </row>
    <row r="26" spans="1:11" x14ac:dyDescent="0.2">
      <c r="B26" s="15">
        <v>-0.3</v>
      </c>
      <c r="E26" s="15">
        <v>-0.27187523830444421</v>
      </c>
      <c r="H26" s="15">
        <f>B$24*B21+B$25*C21+B$26*D21+B$27*E21</f>
        <v>-0.27187523830444421</v>
      </c>
      <c r="K26" s="27">
        <f t="shared" si="0"/>
        <v>0</v>
      </c>
    </row>
    <row r="27" spans="1:11" x14ac:dyDescent="0.2">
      <c r="B27" s="16">
        <v>-0.2</v>
      </c>
      <c r="E27" s="16">
        <v>0.38491767034564545</v>
      </c>
      <c r="H27" s="16">
        <f>B$24*B22+B$25*C22+B$26*D22+B$27*E22</f>
        <v>0.38491767034564545</v>
      </c>
      <c r="K27" s="28">
        <f t="shared" si="0"/>
        <v>0</v>
      </c>
    </row>
  </sheetData>
  <mergeCells count="4">
    <mergeCell ref="D14:F14"/>
    <mergeCell ref="A1:I1"/>
    <mergeCell ref="G14:I14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Kenneth R</dc:creator>
  <cp:lastModifiedBy>Long, Kenneth R</cp:lastModifiedBy>
  <dcterms:created xsi:type="dcterms:W3CDTF">2023-08-07T07:21:12Z</dcterms:created>
  <dcterms:modified xsi:type="dcterms:W3CDTF">2023-12-18T11:43:24Z</dcterms:modified>
</cp:coreProperties>
</file>