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kr/KL-GIT/CCAP/02-LhARA/04-LhARAlinearOptics/21-Spreads4Tests/"/>
    </mc:Choice>
  </mc:AlternateContent>
  <xr:revisionPtr revIDLastSave="0" documentId="13_ncr:1_{EB07BE71-3540-1547-B887-00815AA0BB9F}" xr6:coauthVersionLast="47" xr6:coauthVersionMax="47" xr10:uidLastSave="{00000000-0000-0000-0000-000000000000}"/>
  <bookViews>
    <workbookView xWindow="0" yWindow="0" windowWidth="38400" windowHeight="2160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 a="1"/>
  <c r="E17" i="1" s="1"/>
  <c r="B5" i="1"/>
  <c r="E19" i="1" l="1"/>
  <c r="E18" i="1"/>
  <c r="E20" i="1"/>
  <c r="I4" i="1" l="1"/>
  <c r="I5" i="1" s="1"/>
  <c r="B6" i="1" s="1"/>
  <c r="E6" i="1" s="1"/>
  <c r="E7" i="1" s="1"/>
  <c r="E8" i="1" s="1"/>
  <c r="C13" i="1" l="1"/>
  <c r="C12" i="1"/>
  <c r="B12" i="1"/>
  <c r="D15" i="1"/>
  <c r="E15" i="1"/>
  <c r="B13" i="1"/>
  <c r="E14" i="1"/>
  <c r="D14" i="1"/>
  <c r="H18" i="1" l="1"/>
  <c r="H19" i="1"/>
  <c r="H20" i="1"/>
  <c r="H17" i="1"/>
</calcChain>
</file>

<file path=xl/sharedStrings.xml><?xml version="1.0" encoding="utf-8"?>
<sst xmlns="http://schemas.openxmlformats.org/spreadsheetml/2006/main" count="30" uniqueCount="28">
  <si>
    <t>Focus quad test sheet:</t>
  </si>
  <si>
    <t>p</t>
  </si>
  <si>
    <t>MeV</t>
  </si>
  <si>
    <t>Brho</t>
  </si>
  <si>
    <t>Tm</t>
  </si>
  <si>
    <t>Transfer matrix</t>
  </si>
  <si>
    <t>Particle</t>
  </si>
  <si>
    <t>Quad</t>
  </si>
  <si>
    <t>Length</t>
  </si>
  <si>
    <t>m</t>
  </si>
  <si>
    <t>Strength</t>
  </si>
  <si>
    <t>T/m</t>
  </si>
  <si>
    <t>k</t>
  </si>
  <si>
    <r>
      <t>m</t>
    </r>
    <r>
      <rPr>
        <vertAlign val="superscript"/>
        <sz val="12"/>
        <color theme="1"/>
        <rFont val="Calibri (Body)"/>
      </rPr>
      <t>-2</t>
    </r>
  </si>
  <si>
    <t>sqrt(k)</t>
  </si>
  <si>
    <r>
      <t>m</t>
    </r>
    <r>
      <rPr>
        <vertAlign val="superscript"/>
        <sz val="12"/>
        <color theme="1"/>
        <rFont val="Calibri (Body)"/>
      </rPr>
      <t>-1</t>
    </r>
  </si>
  <si>
    <t>l*sqrt(k)</t>
  </si>
  <si>
    <t>R</t>
  </si>
  <si>
    <t>Rprime</t>
  </si>
  <si>
    <t>Check</t>
  </si>
  <si>
    <t>c</t>
  </si>
  <si>
    <t>m/s</t>
  </si>
  <si>
    <t>1/c</t>
  </si>
  <si>
    <t>s/m</t>
  </si>
  <si>
    <t>1/c*10^9</t>
  </si>
  <si>
    <t>K</t>
  </si>
  <si>
    <r>
      <t>m</t>
    </r>
    <r>
      <rPr>
        <vertAlign val="subscript"/>
        <sz val="12"/>
        <color theme="1"/>
        <rFont val="Calibri (Body)"/>
      </rPr>
      <t>p</t>
    </r>
  </si>
  <si>
    <r>
      <t>MeV/c</t>
    </r>
    <r>
      <rPr>
        <vertAlign val="superscript"/>
        <sz val="12"/>
        <color theme="1"/>
        <rFont val="Calibri (Body)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</si>
</sst>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4" xfId="0" applyBorder="1"/>
    <xf numFmtId="0" fontId="3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0" xfId="0" applyFont="1" applyAlignment="1">
      <alignment horizontal="right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J20"/>
  <sheetViews>
    <sheetView tabSelected="1" zoomScaleNormal="100" workbookViewId="0">
      <selection activeCell="V24" sqref="V24"/>
    </sheetView>
  </sheetViews>
  <sheetFormatPr baseColWidth="10" defaultRowHeight="16" x14ac:dyDescent="0.2"/>
  <cols>
    <col min="1" max="1" width="17.33203125" style="1" customWidth="1"/>
  </cols>
  <sheetData>
    <row r="1" spans="1:10" ht="21" x14ac:dyDescent="0.25">
      <c r="A1" s="28" t="s">
        <v>0</v>
      </c>
      <c r="B1" s="29"/>
      <c r="C1" s="29"/>
      <c r="D1" s="29"/>
      <c r="E1" s="29"/>
      <c r="F1" s="30"/>
    </row>
    <row r="2" spans="1:10" ht="20" x14ac:dyDescent="0.25">
      <c r="A2" s="11"/>
      <c r="B2" s="4" t="s">
        <v>6</v>
      </c>
      <c r="C2" s="12"/>
      <c r="D2" s="3"/>
      <c r="E2" s="4" t="s">
        <v>7</v>
      </c>
      <c r="F2" s="5"/>
      <c r="H2" s="11" t="s">
        <v>26</v>
      </c>
      <c r="I2" s="12">
        <v>938.27208815999995</v>
      </c>
      <c r="J2" s="5" t="s">
        <v>27</v>
      </c>
    </row>
    <row r="3" spans="1:10" x14ac:dyDescent="0.2">
      <c r="A3" s="6" t="s">
        <v>25</v>
      </c>
      <c r="B3" s="1">
        <v>20</v>
      </c>
      <c r="C3" t="s">
        <v>2</v>
      </c>
      <c r="D3" s="6" t="s">
        <v>8</v>
      </c>
      <c r="E3">
        <v>0.1</v>
      </c>
      <c r="F3" s="7" t="s">
        <v>9</v>
      </c>
      <c r="H3" s="11" t="s">
        <v>20</v>
      </c>
      <c r="I3" s="12">
        <v>299792458</v>
      </c>
      <c r="J3" s="5" t="s">
        <v>21</v>
      </c>
    </row>
    <row r="4" spans="1:10" x14ac:dyDescent="0.2">
      <c r="A4" s="6"/>
      <c r="B4" s="27"/>
      <c r="D4" s="6" t="s">
        <v>10</v>
      </c>
      <c r="E4">
        <v>100</v>
      </c>
      <c r="F4" s="7" t="s">
        <v>11</v>
      </c>
      <c r="H4" s="6" t="s">
        <v>22</v>
      </c>
      <c r="I4">
        <f>1/I3</f>
        <v>3.3356409519815204E-9</v>
      </c>
      <c r="J4" s="7" t="s">
        <v>23</v>
      </c>
    </row>
    <row r="5" spans="1:10" x14ac:dyDescent="0.2">
      <c r="A5" s="6" t="s">
        <v>1</v>
      </c>
      <c r="B5" s="1">
        <f>SQRT( (I2+B3)^2 - I2^2)</f>
        <v>194.75852619692921</v>
      </c>
      <c r="C5" t="s">
        <v>2</v>
      </c>
      <c r="D5" s="13"/>
      <c r="F5" s="7"/>
      <c r="H5" s="8" t="s">
        <v>24</v>
      </c>
      <c r="I5" s="9">
        <f>I4*1000000000</f>
        <v>3.3356409519815204</v>
      </c>
      <c r="J5" s="10" t="s">
        <v>23</v>
      </c>
    </row>
    <row r="6" spans="1:10" ht="19" x14ac:dyDescent="0.2">
      <c r="A6" s="8" t="s">
        <v>3</v>
      </c>
      <c r="B6" s="9">
        <f>I5*B5/1000</f>
        <v>0.64964451573004278</v>
      </c>
      <c r="C6" s="9" t="s">
        <v>4</v>
      </c>
      <c r="D6" s="6" t="s">
        <v>12</v>
      </c>
      <c r="E6">
        <f>E4/B6</f>
        <v>153.93033817521612</v>
      </c>
      <c r="F6" s="7" t="s">
        <v>13</v>
      </c>
    </row>
    <row r="7" spans="1:10" ht="19" x14ac:dyDescent="0.2">
      <c r="D7" s="6" t="s">
        <v>14</v>
      </c>
      <c r="E7">
        <f>SQRT(E6)</f>
        <v>12.406866573604155</v>
      </c>
      <c r="F7" s="7" t="s">
        <v>15</v>
      </c>
    </row>
    <row r="8" spans="1:10" x14ac:dyDescent="0.2">
      <c r="D8" s="8" t="s">
        <v>16</v>
      </c>
      <c r="E8" s="9">
        <f>E7*E3</f>
        <v>1.2406866573604156</v>
      </c>
      <c r="F8" s="10"/>
    </row>
    <row r="9" spans="1:10" x14ac:dyDescent="0.2">
      <c r="D9" s="1"/>
    </row>
    <row r="10" spans="1:10" x14ac:dyDescent="0.2">
      <c r="D10" s="1"/>
    </row>
    <row r="12" spans="1:10" x14ac:dyDescent="0.2">
      <c r="A12" s="23" t="s">
        <v>5</v>
      </c>
      <c r="B12" s="14">
        <f>COS(E8)</f>
        <v>0.32414677837477512</v>
      </c>
      <c r="C12" s="15">
        <f>SIN(E8)/E7</f>
        <v>7.6248647844430473E-2</v>
      </c>
      <c r="D12" s="15">
        <v>0</v>
      </c>
      <c r="E12" s="16">
        <v>0</v>
      </c>
    </row>
    <row r="13" spans="1:10" x14ac:dyDescent="0.2">
      <c r="B13" s="17">
        <f>-SIN(E8)*E7</f>
        <v>-11.736980148096146</v>
      </c>
      <c r="C13" s="18">
        <f>COS(E8)</f>
        <v>0.32414677837477512</v>
      </c>
      <c r="D13" s="18">
        <v>0</v>
      </c>
      <c r="E13" s="19">
        <v>0</v>
      </c>
    </row>
    <row r="14" spans="1:10" x14ac:dyDescent="0.2">
      <c r="B14" s="17">
        <v>0</v>
      </c>
      <c r="C14" s="18">
        <v>0</v>
      </c>
      <c r="D14" s="18">
        <f>COSH(E8)</f>
        <v>1.8735863401848911</v>
      </c>
      <c r="E14" s="19">
        <f>SINH(E8)/E7</f>
        <v>0.12770353839489526</v>
      </c>
    </row>
    <row r="15" spans="1:10" x14ac:dyDescent="0.2">
      <c r="B15" s="20">
        <v>0</v>
      </c>
      <c r="C15" s="21">
        <v>0</v>
      </c>
      <c r="D15" s="21">
        <f>SINH(E8)*E7</f>
        <v>19.657448851297922</v>
      </c>
      <c r="E15" s="22">
        <f>COSH(E8)</f>
        <v>1.8735863401848911</v>
      </c>
    </row>
    <row r="17" spans="1:8" x14ac:dyDescent="0.2">
      <c r="A17" s="23" t="s">
        <v>17</v>
      </c>
      <c r="B17" s="24">
        <v>0.5</v>
      </c>
      <c r="D17" s="2" t="s">
        <v>18</v>
      </c>
      <c r="E17" s="24">
        <f t="array" ref="E17:E20">MMULT(B12:E15,B17:B20)</f>
        <v>0.16969825397183061</v>
      </c>
      <c r="G17" s="2" t="s">
        <v>19</v>
      </c>
      <c r="H17" s="24">
        <f>B$17*B12+B$18*C12+B$19*D12+B$20*E12</f>
        <v>0.16969825397183061</v>
      </c>
    </row>
    <row r="18" spans="1:8" x14ac:dyDescent="0.2">
      <c r="B18" s="25">
        <v>0.1</v>
      </c>
      <c r="E18" s="25">
        <v>-5.8360753962105951</v>
      </c>
      <c r="H18" s="25">
        <f>B$17*B13+B$18*C13+B$19*D13+B$20*E13</f>
        <v>-5.8360753962105951</v>
      </c>
    </row>
    <row r="19" spans="1:8" x14ac:dyDescent="0.2">
      <c r="B19" s="25">
        <v>-0.3</v>
      </c>
      <c r="E19" s="25">
        <v>-0.5876166097344464</v>
      </c>
      <c r="H19" s="25">
        <f>B$17*B14+B$18*C14+B$19*D14+B$20*E14</f>
        <v>-0.5876166097344464</v>
      </c>
    </row>
    <row r="20" spans="1:8" x14ac:dyDescent="0.2">
      <c r="B20" s="26">
        <v>-0.2</v>
      </c>
      <c r="E20" s="26">
        <v>-6.2719519234263545</v>
      </c>
      <c r="H20" s="26">
        <f>B$17*B15+B$18*C15+B$19*D15+B$20*E15</f>
        <v>-6.2719519234263545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2023-08-07T07:21:12Z</dcterms:created>
  <dcterms:modified xsi:type="dcterms:W3CDTF">2023-11-24T08:05:44Z</dcterms:modified>
</cp:coreProperties>
</file>