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ocuments\GitHub\Cansat-2020-team-1\Media\"/>
    </mc:Choice>
  </mc:AlternateContent>
  <xr:revisionPtr revIDLastSave="0" documentId="13_ncr:1_{74C4F814-60BC-4DE7-9ECA-339F85677957}" xr6:coauthVersionLast="46" xr6:coauthVersionMax="46" xr10:uidLastSave="{00000000-0000-0000-0000-000000000000}"/>
  <bookViews>
    <workbookView xWindow="-120" yWindow="-120" windowWidth="37515" windowHeight="21840" xr2:uid="{D2C01A78-C1FA-47CA-BDBA-E1674E2D8D57}"/>
  </bookViews>
  <sheets>
    <sheet name="Signal Strength" sheetId="1" r:id="rId1"/>
    <sheet name="Our Data Packet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C25" i="1"/>
  <c r="C20" i="1"/>
  <c r="D7" i="1"/>
  <c r="U7" i="1" s="1"/>
  <c r="C14" i="1"/>
  <c r="C22" i="1"/>
  <c r="C18" i="1"/>
  <c r="C17" i="1"/>
  <c r="D7" i="2"/>
  <c r="D8" i="2" s="1"/>
  <c r="AS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G6" i="1"/>
  <c r="H6" i="1"/>
  <c r="I6" i="1"/>
  <c r="F6" i="1"/>
  <c r="C21" i="1" l="1"/>
  <c r="X8" i="1"/>
  <c r="Y8" i="1"/>
  <c r="AC7" i="1"/>
  <c r="S8" i="1"/>
  <c r="AB7" i="1"/>
  <c r="AA7" i="1"/>
  <c r="AO8" i="1"/>
  <c r="Q8" i="1"/>
  <c r="AL7" i="1"/>
  <c r="Z7" i="1"/>
  <c r="N7" i="1"/>
  <c r="W8" i="1"/>
  <c r="AN7" i="1"/>
  <c r="AP8" i="1"/>
  <c r="AJ8" i="1"/>
  <c r="L8" i="1"/>
  <c r="AQ8" i="1"/>
  <c r="P7" i="1"/>
  <c r="R8" i="1"/>
  <c r="AK8" i="1"/>
  <c r="M8" i="1"/>
  <c r="AI8" i="1"/>
  <c r="K8" i="1"/>
  <c r="AI7" i="1"/>
  <c r="K7" i="1"/>
  <c r="AE8" i="1"/>
  <c r="Q7" i="1"/>
  <c r="AH7" i="1"/>
  <c r="V7" i="1"/>
  <c r="J7" i="1"/>
  <c r="AD8" i="1"/>
  <c r="O7" i="1"/>
  <c r="AG7" i="1"/>
  <c r="AS8" i="1"/>
  <c r="AC8" i="1"/>
  <c r="AR7" i="1"/>
  <c r="AF7" i="1"/>
  <c r="T7" i="1"/>
  <c r="AS7" i="1"/>
  <c r="AT7" i="1" s="1"/>
  <c r="AU7" i="1" s="1"/>
  <c r="AH8" i="1"/>
  <c r="V8" i="1"/>
  <c r="J8" i="1"/>
  <c r="AG8" i="1"/>
  <c r="U8" i="1"/>
  <c r="AO7" i="1"/>
  <c r="AQ7" i="1"/>
  <c r="AE7" i="1"/>
  <c r="S7" i="1"/>
  <c r="AR8" i="1"/>
  <c r="AF8" i="1"/>
  <c r="T8" i="1"/>
  <c r="AM7" i="1"/>
  <c r="AP7" i="1"/>
  <c r="AD7" i="1"/>
  <c r="R7" i="1"/>
  <c r="AN8" i="1"/>
  <c r="AB8" i="1"/>
  <c r="P8" i="1"/>
  <c r="AM8" i="1"/>
  <c r="AA8" i="1"/>
  <c r="O8" i="1"/>
  <c r="W7" i="1"/>
  <c r="AK7" i="1"/>
  <c r="Y7" i="1"/>
  <c r="M7" i="1"/>
  <c r="AL8" i="1"/>
  <c r="Z8" i="1"/>
  <c r="N8" i="1"/>
  <c r="AJ7" i="1"/>
  <c r="X7" i="1"/>
  <c r="L7" i="1"/>
  <c r="C8" i="1"/>
  <c r="AU8" i="1"/>
  <c r="I8" i="1"/>
  <c r="AT8" i="1"/>
  <c r="H8" i="1"/>
  <c r="G8" i="1"/>
  <c r="F8" i="1"/>
  <c r="E8" i="1"/>
  <c r="D8" i="1"/>
  <c r="E7" i="1"/>
  <c r="I7" i="1"/>
  <c r="H7" i="1"/>
  <c r="G7" i="1"/>
  <c r="F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fang</author>
  </authors>
  <commentList>
    <comment ref="B11" authorId="0" shapeId="0" xr:uid="{79512CBB-632A-41C6-A092-D99053F5021D}">
      <text>
        <r>
          <rPr>
            <sz val="9"/>
            <color indexed="81"/>
            <rFont val="Tahoma"/>
            <charset val="1"/>
          </rPr>
          <t>Spreading factor
see p27</t>
        </r>
      </text>
    </comment>
    <comment ref="B17" authorId="0" shapeId="0" xr:uid="{ABB46C62-80C2-427B-B783-EC9742E7656B}">
      <text>
        <r>
          <rPr>
            <sz val="9"/>
            <color indexed="81"/>
            <rFont val="Tahoma"/>
            <charset val="1"/>
          </rPr>
          <t>Spreading factor
see p27</t>
        </r>
      </text>
    </comment>
  </commentList>
</comments>
</file>

<file path=xl/sharedStrings.xml><?xml version="1.0" encoding="utf-8"?>
<sst xmlns="http://schemas.openxmlformats.org/spreadsheetml/2006/main" count="82" uniqueCount="64">
  <si>
    <t>f/MHz</t>
  </si>
  <si>
    <t>Path loss</t>
  </si>
  <si>
    <t>RX</t>
  </si>
  <si>
    <t>dB change</t>
  </si>
  <si>
    <t>RX Sens.</t>
  </si>
  <si>
    <t>Antenna</t>
  </si>
  <si>
    <t>TX Strength</t>
  </si>
  <si>
    <t>Base requirements</t>
  </si>
  <si>
    <t>Bonus</t>
  </si>
  <si>
    <t>Name</t>
  </si>
  <si>
    <t>Packet count</t>
  </si>
  <si>
    <t>Mission time</t>
  </si>
  <si>
    <t>Pressure</t>
  </si>
  <si>
    <t>Temperature</t>
  </si>
  <si>
    <t>Altitude</t>
  </si>
  <si>
    <t>Battery V</t>
  </si>
  <si>
    <t>GPS Long.</t>
  </si>
  <si>
    <t>GPS Lat.</t>
  </si>
  <si>
    <t>Soft state</t>
  </si>
  <si>
    <t>GPS Alt.</t>
  </si>
  <si>
    <t>Pitch</t>
  </si>
  <si>
    <t>Yaw</t>
  </si>
  <si>
    <t>Roll</t>
  </si>
  <si>
    <t>Acc X</t>
  </si>
  <si>
    <t>Acc Y</t>
  </si>
  <si>
    <t>Acc Z</t>
  </si>
  <si>
    <t>Type</t>
  </si>
  <si>
    <t>uint16_t</t>
  </si>
  <si>
    <t>uint32_t</t>
  </si>
  <si>
    <t>float</t>
  </si>
  <si>
    <t>uint8_t</t>
  </si>
  <si>
    <t>Units</t>
  </si>
  <si>
    <t>ms</t>
  </si>
  <si>
    <t>Pa</t>
  </si>
  <si>
    <t>C</t>
  </si>
  <si>
    <t>m</t>
  </si>
  <si>
    <t>mV</t>
  </si>
  <si>
    <t>deg</t>
  </si>
  <si>
    <t>ms-2</t>
  </si>
  <si>
    <t>Total length:</t>
  </si>
  <si>
    <t>Bytes</t>
  </si>
  <si>
    <t>Bits</t>
  </si>
  <si>
    <t>datasheet:</t>
  </si>
  <si>
    <t>https://cdn-shop.adafruit.com/product-files/3179/sx1276_77_78_79.pdf</t>
  </si>
  <si>
    <t>Spreading Factor</t>
  </si>
  <si>
    <t>Data rate/bits per s</t>
  </si>
  <si>
    <t>Code Rate (4:5 means 1)</t>
  </si>
  <si>
    <t xml:space="preserve">Data rate/bytes per s </t>
  </si>
  <si>
    <t>Noise Floor/dB</t>
  </si>
  <si>
    <t>Spreading Factor (SNR):</t>
  </si>
  <si>
    <t>Payload/bytes</t>
  </si>
  <si>
    <t>Total Message Payload/bytes</t>
  </si>
  <si>
    <t>Low Data Rate Optimisaion: 1=on</t>
  </si>
  <si>
    <t>Header: 0=on</t>
  </si>
  <si>
    <t>Duty Cycle</t>
  </si>
  <si>
    <t>Data packet rate/packets per s</t>
  </si>
  <si>
    <t>Signal dB Strength</t>
  </si>
  <si>
    <t>LoRa Data Rate</t>
  </si>
  <si>
    <t>Bandwidth/Hz</t>
  </si>
  <si>
    <t>RX Sensitivity Minimum</t>
  </si>
  <si>
    <t>LoRa RX Sensitivity</t>
  </si>
  <si>
    <t>https://www.rs-online.com/designspark/rel-assets/ds-assets/uploads/knowledge-items/application-notes-for-the-internet-of-things/LoRa%20Design%20Guide.pdf</t>
  </si>
  <si>
    <t>lora packet size equation p7 of:</t>
  </si>
  <si>
    <t>Antenna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</si>
</sst>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4" borderId="22" applyNumberFormat="0" applyAlignment="0" applyProtection="0"/>
    <xf numFmtId="0" fontId="2" fillId="5" borderId="22" applyNumberFormat="0" applyAlignment="0" applyProtection="0"/>
  </cellStyleXfs>
  <cellXfs count="47">
    <xf numFmtId="0" fontId="0" fillId="0" borderId="0" xfId="0"/>
    <xf numFmtId="0" fontId="0" fillId="2" borderId="1" xfId="0" applyFill="1" applyBorder="1"/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25" xfId="1" applyBorder="1"/>
    <xf numFmtId="1" fontId="2" fillId="5" borderId="26" xfId="2" applyNumberFormat="1" applyBorder="1"/>
    <xf numFmtId="0" fontId="0" fillId="0" borderId="27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15" xfId="0" applyBorder="1" applyAlignment="1">
      <alignment vertical="top"/>
    </xf>
    <xf numFmtId="0" fontId="1" fillId="4" borderId="28" xfId="1" applyBorder="1"/>
    <xf numFmtId="0" fontId="0" fillId="0" borderId="29" xfId="0" applyBorder="1" applyAlignment="1">
      <alignment horizontal="left" vertical="top"/>
    </xf>
    <xf numFmtId="0" fontId="1" fillId="4" borderId="30" xfId="1" applyBorder="1"/>
    <xf numFmtId="0" fontId="1" fillId="4" borderId="26" xfId="1" applyBorder="1"/>
    <xf numFmtId="1" fontId="2" fillId="5" borderId="28" xfId="2" applyNumberFormat="1" applyBorder="1"/>
    <xf numFmtId="0" fontId="0" fillId="0" borderId="27" xfId="0" applyBorder="1"/>
    <xf numFmtId="0" fontId="0" fillId="0" borderId="9" xfId="0" applyBorder="1"/>
    <xf numFmtId="0" fontId="0" fillId="0" borderId="15" xfId="0" applyBorder="1"/>
    <xf numFmtId="0" fontId="0" fillId="0" borderId="5" xfId="0" applyBorder="1"/>
    <xf numFmtId="0" fontId="2" fillId="5" borderId="24" xfId="2" applyBorder="1"/>
    <xf numFmtId="2" fontId="1" fillId="4" borderId="23" xfId="1" applyNumberFormat="1" applyBorder="1"/>
    <xf numFmtId="171" fontId="2" fillId="5" borderId="20" xfId="2" applyNumberFormat="1" applyBorder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LoRa Signal Strength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'Signal Strength'!$B$7</c:f>
              <c:strCache>
                <c:ptCount val="1"/>
                <c:pt idx="0">
                  <c:v>Signal dB Strength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'Signal Strength'!$C$5:$AU$5</c:f>
              <c:strCache>
                <c:ptCount val="25"/>
                <c:pt idx="0">
                  <c:v>TX Strength</c:v>
                </c:pt>
                <c:pt idx="1">
                  <c:v>Antenna (worst case)</c:v>
                </c:pt>
                <c:pt idx="2">
                  <c:v>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Antenna</c:v>
                </c:pt>
                <c:pt idx="24">
                  <c:v>RX</c:v>
                </c:pt>
              </c:strCache>
            </c:strRef>
          </c:cat>
          <c:val>
            <c:numRef>
              <c:f>'Signal Strength'!$C$7:$AU$7</c:f>
              <c:numCache>
                <c:formatCode>General</c:formatCode>
                <c:ptCount val="25"/>
                <c:pt idx="0">
                  <c:v>7</c:v>
                </c:pt>
                <c:pt idx="1">
                  <c:v>-5</c:v>
                </c:pt>
                <c:pt idx="2" formatCode="0">
                  <c:v>-5</c:v>
                </c:pt>
                <c:pt idx="3" formatCode="0">
                  <c:v>-62.240994416809471</c:v>
                </c:pt>
                <c:pt idx="4" formatCode="0">
                  <c:v>-68.261594330089096</c:v>
                </c:pt>
                <c:pt idx="5" formatCode="0">
                  <c:v>-71.783419511202723</c:v>
                </c:pt>
                <c:pt idx="6" formatCode="0">
                  <c:v>-74.282194243368721</c:v>
                </c:pt>
                <c:pt idx="7" formatCode="0">
                  <c:v>-76.220394503529846</c:v>
                </c:pt>
                <c:pt idx="8" formatCode="0">
                  <c:v>-77.804019424482334</c:v>
                </c:pt>
                <c:pt idx="9" formatCode="0">
                  <c:v>-79.14295521709461</c:v>
                </c:pt>
                <c:pt idx="10" formatCode="0">
                  <c:v>-80.302794156648346</c:v>
                </c:pt>
                <c:pt idx="11" formatCode="0">
                  <c:v>-81.325844605595961</c:v>
                </c:pt>
                <c:pt idx="12" formatCode="0">
                  <c:v>-82.240994416809471</c:v>
                </c:pt>
                <c:pt idx="13" formatCode="0">
                  <c:v>-83.068848119973978</c:v>
                </c:pt>
                <c:pt idx="14" formatCode="0">
                  <c:v>-83.824619337761959</c:v>
                </c:pt>
                <c:pt idx="15" formatCode="0">
                  <c:v>-84.51986146294621</c:v>
                </c:pt>
                <c:pt idx="16" formatCode="0">
                  <c:v>-85.163555130374235</c:v>
                </c:pt>
                <c:pt idx="17" formatCode="0">
                  <c:v>-85.762819597923098</c:v>
                </c:pt>
                <c:pt idx="18" formatCode="0">
                  <c:v>-86.323394069927957</c:v>
                </c:pt>
                <c:pt idx="19" formatCode="0">
                  <c:v>-86.849972844374946</c:v>
                </c:pt>
                <c:pt idx="20" formatCode="0">
                  <c:v>-87.346444518875586</c:v>
                </c:pt>
                <c:pt idx="21" formatCode="0">
                  <c:v>-87.816066435866048</c:v>
                </c:pt>
                <c:pt idx="22" formatCode="0">
                  <c:v>-88.261594330089096</c:v>
                </c:pt>
                <c:pt idx="23" formatCode="0">
                  <c:v>-94.261594330089096</c:v>
                </c:pt>
                <c:pt idx="24" formatCode="0">
                  <c:v>-94.261594330089096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DB-4C85-B35B-DC14C8DB376D}"/>
            </c:ext>
          </c:extLst>
        </c:ser>
        <c:ser>
          <c:idx val="1"/>
          <c:order val="1"/>
          <c:tx>
            <c:strRef>
              <c:f>'Signal Strength'!$B$8</c:f>
              <c:strCache>
                <c:ptCount val="1"/>
                <c:pt idx="0">
                  <c:v>RX Sensitivity Minimum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'Signal Strength'!$C$5:$AU$5</c:f>
              <c:strCache>
                <c:ptCount val="25"/>
                <c:pt idx="0">
                  <c:v>TX Strength</c:v>
                </c:pt>
                <c:pt idx="1">
                  <c:v>Antenna (worst case)</c:v>
                </c:pt>
                <c:pt idx="2">
                  <c:v>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Antenna</c:v>
                </c:pt>
                <c:pt idx="24">
                  <c:v>RX</c:v>
                </c:pt>
              </c:strCache>
            </c:strRef>
          </c:cat>
          <c:val>
            <c:numRef>
              <c:f>'Signal Strength'!$C$8:$AU$8</c:f>
              <c:numCache>
                <c:formatCode>0</c:formatCode>
                <c:ptCount val="25"/>
                <c:pt idx="0">
                  <c:v>-118.51029995663981</c:v>
                </c:pt>
                <c:pt idx="1">
                  <c:v>-118.51029995663981</c:v>
                </c:pt>
                <c:pt idx="2">
                  <c:v>-118.51029995663981</c:v>
                </c:pt>
                <c:pt idx="3">
                  <c:v>-118.51029995663981</c:v>
                </c:pt>
                <c:pt idx="4">
                  <c:v>-118.51029995663981</c:v>
                </c:pt>
                <c:pt idx="5">
                  <c:v>-118.51029995663981</c:v>
                </c:pt>
                <c:pt idx="6">
                  <c:v>-118.51029995663981</c:v>
                </c:pt>
                <c:pt idx="7">
                  <c:v>-118.51029995663981</c:v>
                </c:pt>
                <c:pt idx="8">
                  <c:v>-118.51029995663981</c:v>
                </c:pt>
                <c:pt idx="9">
                  <c:v>-118.51029995663981</c:v>
                </c:pt>
                <c:pt idx="10">
                  <c:v>-118.51029995663981</c:v>
                </c:pt>
                <c:pt idx="11">
                  <c:v>-118.51029995663981</c:v>
                </c:pt>
                <c:pt idx="12">
                  <c:v>-118.51029995663981</c:v>
                </c:pt>
                <c:pt idx="13">
                  <c:v>-118.51029995663981</c:v>
                </c:pt>
                <c:pt idx="14">
                  <c:v>-118.51029995663981</c:v>
                </c:pt>
                <c:pt idx="15">
                  <c:v>-118.51029995663981</c:v>
                </c:pt>
                <c:pt idx="16">
                  <c:v>-118.51029995663981</c:v>
                </c:pt>
                <c:pt idx="17">
                  <c:v>-118.51029995663981</c:v>
                </c:pt>
                <c:pt idx="18">
                  <c:v>-118.51029995663981</c:v>
                </c:pt>
                <c:pt idx="19">
                  <c:v>-118.51029995663981</c:v>
                </c:pt>
                <c:pt idx="20">
                  <c:v>-118.51029995663981</c:v>
                </c:pt>
                <c:pt idx="21">
                  <c:v>-118.51029995663981</c:v>
                </c:pt>
                <c:pt idx="22">
                  <c:v>-118.51029995663981</c:v>
                </c:pt>
                <c:pt idx="23">
                  <c:v>-118.51029995663981</c:v>
                </c:pt>
                <c:pt idx="24">
                  <c:v>-118.51029995663981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2-4704-8B8D-A82368830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820416"/>
        <c:axId val="1792365856"/>
      </c:lineChart>
      <c:catAx>
        <c:axId val="156882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365856"/>
        <c:crosses val="autoZero"/>
        <c:auto val="1"/>
        <c:lblAlgn val="ctr"/>
        <c:lblOffset val="100"/>
        <c:noMultiLvlLbl val="0"/>
      </c:catAx>
      <c:valAx>
        <c:axId val="1792365856"/>
        <c:scaling>
          <c:orientation val="minMax"/>
          <c:max val="30"/>
          <c:min val="-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dB of signal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820416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36634</xdr:colOff>
      <xdr:row>9</xdr:row>
      <xdr:rowOff>37159</xdr:rowOff>
    </xdr:from>
    <xdr:to>
      <xdr:col>46</xdr:col>
      <xdr:colOff>571500</xdr:colOff>
      <xdr:row>26</xdr:row>
      <xdr:rowOff>168519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ECBC82-ACD4-4B66-9AA9-50EE6F91E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4FD0-138A-4811-88B6-2F3164DFCA41}">
  <dimension ref="B2:AU29"/>
  <sheetViews>
    <sheetView tabSelected="1" zoomScale="130" zoomScaleNormal="130" workbookViewId="0">
      <selection activeCell="AW16" sqref="AW16"/>
    </sheetView>
  </sheetViews>
  <sheetFormatPr defaultRowHeight="15" x14ac:dyDescent="0.25"/>
  <cols>
    <col min="2" max="2" width="30.7109375" bestFit="1" customWidth="1"/>
    <col min="3" max="3" width="11.140625" bestFit="1" customWidth="1"/>
    <col min="4" max="4" width="10.42578125" bestFit="1" customWidth="1"/>
    <col min="5" max="5" width="4.140625" customWidth="1"/>
    <col min="6" max="6" width="4.140625" hidden="1" customWidth="1"/>
    <col min="7" max="7" width="4.140625" customWidth="1"/>
    <col min="8" max="8" width="4.140625" hidden="1" customWidth="1"/>
    <col min="9" max="9" width="4.140625" customWidth="1"/>
    <col min="10" max="10" width="4.140625" hidden="1" customWidth="1"/>
    <col min="11" max="11" width="4.140625" customWidth="1"/>
    <col min="12" max="12" width="4.140625" hidden="1" customWidth="1"/>
    <col min="13" max="13" width="4.140625" customWidth="1"/>
    <col min="14" max="14" width="4.140625" hidden="1" customWidth="1"/>
    <col min="15" max="15" width="4.140625" customWidth="1"/>
    <col min="16" max="16" width="4.140625" hidden="1" customWidth="1"/>
    <col min="17" max="17" width="4.140625" customWidth="1"/>
    <col min="18" max="18" width="4.140625" hidden="1" customWidth="1"/>
    <col min="19" max="19" width="4.140625" customWidth="1"/>
    <col min="20" max="20" width="4.140625" hidden="1" customWidth="1"/>
    <col min="21" max="21" width="4.140625" customWidth="1"/>
    <col min="22" max="22" width="4.140625" hidden="1" customWidth="1"/>
    <col min="23" max="23" width="4.140625" customWidth="1"/>
    <col min="24" max="24" width="4.140625" hidden="1" customWidth="1"/>
    <col min="25" max="25" width="4.140625" customWidth="1"/>
    <col min="26" max="26" width="4.140625" hidden="1" customWidth="1"/>
    <col min="27" max="27" width="4.140625" customWidth="1"/>
    <col min="28" max="28" width="4.140625" hidden="1" customWidth="1"/>
    <col min="29" max="29" width="4.140625" customWidth="1"/>
    <col min="30" max="30" width="4.140625" hidden="1" customWidth="1"/>
    <col min="31" max="31" width="4.140625" customWidth="1"/>
    <col min="32" max="32" width="4.140625" hidden="1" customWidth="1"/>
    <col min="33" max="33" width="4.140625" customWidth="1"/>
    <col min="34" max="34" width="4.140625" hidden="1" customWidth="1"/>
    <col min="35" max="35" width="4.140625" customWidth="1"/>
    <col min="36" max="36" width="4.140625" hidden="1" customWidth="1"/>
    <col min="37" max="37" width="4.140625" customWidth="1"/>
    <col min="38" max="38" width="4.140625" hidden="1" customWidth="1"/>
    <col min="39" max="39" width="4.140625" customWidth="1"/>
    <col min="40" max="40" width="4.140625" hidden="1" customWidth="1"/>
    <col min="41" max="41" width="4.140625" customWidth="1"/>
    <col min="42" max="42" width="4.140625" hidden="1" customWidth="1"/>
    <col min="43" max="43" width="4.140625" customWidth="1"/>
    <col min="44" max="44" width="4.140625" hidden="1" customWidth="1"/>
    <col min="45" max="45" width="4.140625" customWidth="1"/>
  </cols>
  <sheetData>
    <row r="2" spans="2:47" x14ac:dyDescent="0.25">
      <c r="B2" t="s">
        <v>0</v>
      </c>
      <c r="C2">
        <v>868</v>
      </c>
      <c r="D2" t="s">
        <v>42</v>
      </c>
      <c r="E2" t="s">
        <v>43</v>
      </c>
    </row>
    <row r="4" spans="2:47" x14ac:dyDescent="0.25">
      <c r="E4" s="26" t="s">
        <v>1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</row>
    <row r="5" spans="2:47" x14ac:dyDescent="0.25">
      <c r="C5" t="s">
        <v>6</v>
      </c>
      <c r="D5" t="s">
        <v>63</v>
      </c>
      <c r="E5">
        <v>0</v>
      </c>
      <c r="F5">
        <v>10</v>
      </c>
      <c r="G5">
        <v>20</v>
      </c>
      <c r="H5">
        <v>30</v>
      </c>
      <c r="I5">
        <v>40</v>
      </c>
      <c r="J5">
        <v>50</v>
      </c>
      <c r="K5">
        <v>60</v>
      </c>
      <c r="L5">
        <v>70</v>
      </c>
      <c r="M5">
        <v>80</v>
      </c>
      <c r="N5">
        <v>90</v>
      </c>
      <c r="O5">
        <v>100</v>
      </c>
      <c r="P5">
        <v>110</v>
      </c>
      <c r="Q5">
        <v>120</v>
      </c>
      <c r="R5">
        <v>130</v>
      </c>
      <c r="S5">
        <v>140</v>
      </c>
      <c r="T5">
        <v>150</v>
      </c>
      <c r="U5">
        <v>160</v>
      </c>
      <c r="V5">
        <v>170</v>
      </c>
      <c r="W5">
        <v>180</v>
      </c>
      <c r="X5">
        <v>190</v>
      </c>
      <c r="Y5">
        <v>200</v>
      </c>
      <c r="Z5">
        <v>210</v>
      </c>
      <c r="AA5">
        <v>220</v>
      </c>
      <c r="AB5">
        <v>230</v>
      </c>
      <c r="AC5">
        <v>240</v>
      </c>
      <c r="AD5">
        <v>250</v>
      </c>
      <c r="AE5">
        <v>260</v>
      </c>
      <c r="AF5">
        <v>270</v>
      </c>
      <c r="AG5">
        <v>280</v>
      </c>
      <c r="AH5">
        <v>290</v>
      </c>
      <c r="AI5">
        <v>300</v>
      </c>
      <c r="AJ5">
        <v>310</v>
      </c>
      <c r="AK5">
        <v>320</v>
      </c>
      <c r="AL5">
        <v>330</v>
      </c>
      <c r="AM5">
        <v>340</v>
      </c>
      <c r="AN5">
        <v>350</v>
      </c>
      <c r="AO5">
        <v>360</v>
      </c>
      <c r="AP5">
        <v>370</v>
      </c>
      <c r="AQ5">
        <v>380</v>
      </c>
      <c r="AR5">
        <v>390</v>
      </c>
      <c r="AS5">
        <v>400</v>
      </c>
      <c r="AT5" t="s">
        <v>5</v>
      </c>
      <c r="AU5" t="s">
        <v>2</v>
      </c>
    </row>
    <row r="6" spans="2:47" x14ac:dyDescent="0.25">
      <c r="B6" t="s">
        <v>3</v>
      </c>
      <c r="D6">
        <v>-12</v>
      </c>
      <c r="E6">
        <v>0</v>
      </c>
      <c r="F6">
        <f>32.45+20*LOG10(F5/1000) + 20*LOG10($C$2)</f>
        <v>51.220394503529846</v>
      </c>
      <c r="G6">
        <f t="shared" ref="G6:AS6" si="0">32.45+20*LOG10(G5/1000) + 20*LOG10($C$2)</f>
        <v>57.240994416809471</v>
      </c>
      <c r="H6">
        <f t="shared" si="0"/>
        <v>60.762819597923098</v>
      </c>
      <c r="I6">
        <f t="shared" si="0"/>
        <v>63.261594330089096</v>
      </c>
      <c r="J6">
        <f t="shared" si="0"/>
        <v>65.199794590250221</v>
      </c>
      <c r="K6">
        <f t="shared" si="0"/>
        <v>66.783419511202723</v>
      </c>
      <c r="L6">
        <f t="shared" si="0"/>
        <v>68.122355303814984</v>
      </c>
      <c r="M6">
        <f t="shared" si="0"/>
        <v>69.282194243368721</v>
      </c>
      <c r="N6">
        <f t="shared" si="0"/>
        <v>70.305244692316336</v>
      </c>
      <c r="O6">
        <f t="shared" si="0"/>
        <v>71.220394503529846</v>
      </c>
      <c r="P6">
        <f t="shared" si="0"/>
        <v>72.048248206694353</v>
      </c>
      <c r="Q6">
        <f t="shared" si="0"/>
        <v>72.804019424482334</v>
      </c>
      <c r="R6">
        <f t="shared" si="0"/>
        <v>73.499261549666585</v>
      </c>
      <c r="S6">
        <f t="shared" si="0"/>
        <v>74.14295521709461</v>
      </c>
      <c r="T6">
        <f t="shared" si="0"/>
        <v>74.742219684643473</v>
      </c>
      <c r="U6">
        <f t="shared" si="0"/>
        <v>75.302794156648346</v>
      </c>
      <c r="V6">
        <f t="shared" si="0"/>
        <v>75.829372931095321</v>
      </c>
      <c r="W6">
        <f t="shared" si="0"/>
        <v>76.325844605595961</v>
      </c>
      <c r="X6">
        <f t="shared" si="0"/>
        <v>76.795466522586423</v>
      </c>
      <c r="Y6">
        <f t="shared" si="0"/>
        <v>77.240994416809471</v>
      </c>
      <c r="Z6">
        <f t="shared" si="0"/>
        <v>77.664780398208237</v>
      </c>
      <c r="AA6">
        <f t="shared" si="0"/>
        <v>78.068848119973978</v>
      </c>
      <c r="AB6">
        <f t="shared" si="0"/>
        <v>78.454951223881707</v>
      </c>
      <c r="AC6">
        <f t="shared" si="0"/>
        <v>78.824619337761959</v>
      </c>
      <c r="AD6">
        <f t="shared" si="0"/>
        <v>79.179194676970596</v>
      </c>
      <c r="AE6">
        <f t="shared" si="0"/>
        <v>79.51986146294621</v>
      </c>
      <c r="AF6">
        <f t="shared" si="0"/>
        <v>79.847669786709588</v>
      </c>
      <c r="AG6">
        <f t="shared" si="0"/>
        <v>80.163555130374235</v>
      </c>
      <c r="AH6">
        <f t="shared" si="0"/>
        <v>80.468354461508966</v>
      </c>
      <c r="AI6">
        <f t="shared" si="0"/>
        <v>80.762819597923098</v>
      </c>
      <c r="AJ6">
        <f t="shared" si="0"/>
        <v>81.047628380215301</v>
      </c>
      <c r="AK6">
        <f t="shared" si="0"/>
        <v>81.323394069927957</v>
      </c>
      <c r="AL6">
        <f t="shared" si="0"/>
        <v>81.590673301087605</v>
      </c>
      <c r="AM6">
        <f t="shared" si="0"/>
        <v>81.849972844374946</v>
      </c>
      <c r="AN6">
        <f t="shared" si="0"/>
        <v>82.101755390535359</v>
      </c>
      <c r="AO6">
        <f>32.45+20*LOG10(AO5/1000) + 20*LOG10($C$2)</f>
        <v>82.346444518875586</v>
      </c>
      <c r="AP6">
        <f t="shared" si="0"/>
        <v>82.584428984869746</v>
      </c>
      <c r="AQ6">
        <f t="shared" si="0"/>
        <v>82.816066435866048</v>
      </c>
      <c r="AR6">
        <f t="shared" si="0"/>
        <v>83.041686644059837</v>
      </c>
      <c r="AS6">
        <f t="shared" si="0"/>
        <v>83.261594330089096</v>
      </c>
      <c r="AT6">
        <v>-6</v>
      </c>
    </row>
    <row r="7" spans="2:47" x14ac:dyDescent="0.25">
      <c r="B7" t="s">
        <v>56</v>
      </c>
      <c r="C7">
        <v>7</v>
      </c>
      <c r="D7">
        <f>C7+D6</f>
        <v>-5</v>
      </c>
      <c r="E7" s="27">
        <f>$D$7-E6</f>
        <v>-5</v>
      </c>
      <c r="F7" s="27">
        <f t="shared" ref="F7:AS7" si="1">$D$7-F6</f>
        <v>-56.220394503529846</v>
      </c>
      <c r="G7" s="27">
        <f t="shared" si="1"/>
        <v>-62.240994416809471</v>
      </c>
      <c r="H7" s="27">
        <f t="shared" si="1"/>
        <v>-65.762819597923098</v>
      </c>
      <c r="I7" s="27">
        <f t="shared" si="1"/>
        <v>-68.261594330089096</v>
      </c>
      <c r="J7" s="27">
        <f t="shared" si="1"/>
        <v>-70.199794590250221</v>
      </c>
      <c r="K7" s="27">
        <f t="shared" si="1"/>
        <v>-71.783419511202723</v>
      </c>
      <c r="L7" s="27">
        <f t="shared" si="1"/>
        <v>-73.122355303814984</v>
      </c>
      <c r="M7" s="27">
        <f t="shared" si="1"/>
        <v>-74.282194243368721</v>
      </c>
      <c r="N7" s="27">
        <f t="shared" si="1"/>
        <v>-75.305244692316336</v>
      </c>
      <c r="O7" s="27">
        <f t="shared" si="1"/>
        <v>-76.220394503529846</v>
      </c>
      <c r="P7" s="27">
        <f t="shared" si="1"/>
        <v>-77.048248206694353</v>
      </c>
      <c r="Q7" s="27">
        <f t="shared" si="1"/>
        <v>-77.804019424482334</v>
      </c>
      <c r="R7" s="27">
        <f t="shared" si="1"/>
        <v>-78.499261549666585</v>
      </c>
      <c r="S7" s="27">
        <f t="shared" si="1"/>
        <v>-79.14295521709461</v>
      </c>
      <c r="T7" s="27">
        <f t="shared" si="1"/>
        <v>-79.742219684643473</v>
      </c>
      <c r="U7" s="27">
        <f t="shared" si="1"/>
        <v>-80.302794156648346</v>
      </c>
      <c r="V7" s="27">
        <f t="shared" si="1"/>
        <v>-80.829372931095321</v>
      </c>
      <c r="W7" s="27">
        <f t="shared" si="1"/>
        <v>-81.325844605595961</v>
      </c>
      <c r="X7" s="27">
        <f t="shared" si="1"/>
        <v>-81.795466522586423</v>
      </c>
      <c r="Y7" s="27">
        <f t="shared" si="1"/>
        <v>-82.240994416809471</v>
      </c>
      <c r="Z7" s="27">
        <f t="shared" si="1"/>
        <v>-82.664780398208237</v>
      </c>
      <c r="AA7" s="27">
        <f t="shared" si="1"/>
        <v>-83.068848119973978</v>
      </c>
      <c r="AB7" s="27">
        <f t="shared" si="1"/>
        <v>-83.454951223881707</v>
      </c>
      <c r="AC7" s="27">
        <f t="shared" si="1"/>
        <v>-83.824619337761959</v>
      </c>
      <c r="AD7" s="27">
        <f t="shared" si="1"/>
        <v>-84.179194676970596</v>
      </c>
      <c r="AE7" s="27">
        <f t="shared" si="1"/>
        <v>-84.51986146294621</v>
      </c>
      <c r="AF7" s="27">
        <f t="shared" si="1"/>
        <v>-84.847669786709588</v>
      </c>
      <c r="AG7" s="27">
        <f t="shared" si="1"/>
        <v>-85.163555130374235</v>
      </c>
      <c r="AH7" s="27">
        <f t="shared" si="1"/>
        <v>-85.468354461508966</v>
      </c>
      <c r="AI7" s="27">
        <f t="shared" si="1"/>
        <v>-85.762819597923098</v>
      </c>
      <c r="AJ7" s="27">
        <f t="shared" si="1"/>
        <v>-86.047628380215301</v>
      </c>
      <c r="AK7" s="27">
        <f t="shared" si="1"/>
        <v>-86.323394069927957</v>
      </c>
      <c r="AL7" s="27">
        <f t="shared" si="1"/>
        <v>-86.590673301087605</v>
      </c>
      <c r="AM7" s="27">
        <f t="shared" si="1"/>
        <v>-86.849972844374946</v>
      </c>
      <c r="AN7" s="27">
        <f t="shared" si="1"/>
        <v>-87.101755390535359</v>
      </c>
      <c r="AO7" s="27">
        <f t="shared" si="1"/>
        <v>-87.346444518875586</v>
      </c>
      <c r="AP7" s="27">
        <f t="shared" si="1"/>
        <v>-87.584428984869746</v>
      </c>
      <c r="AQ7" s="27">
        <f t="shared" si="1"/>
        <v>-87.816066435866048</v>
      </c>
      <c r="AR7" s="27">
        <f t="shared" si="1"/>
        <v>-88.041686644059837</v>
      </c>
      <c r="AS7" s="27">
        <f t="shared" si="1"/>
        <v>-88.261594330089096</v>
      </c>
      <c r="AT7" s="27">
        <f>AS7+AT6</f>
        <v>-94.261594330089096</v>
      </c>
      <c r="AU7" s="27">
        <f>AT7</f>
        <v>-94.261594330089096</v>
      </c>
    </row>
    <row r="8" spans="2:47" x14ac:dyDescent="0.25">
      <c r="B8" t="s">
        <v>59</v>
      </c>
      <c r="C8" s="27">
        <f>$C$14</f>
        <v>-118.51029995663981</v>
      </c>
      <c r="D8" s="27">
        <f>$C$14</f>
        <v>-118.51029995663981</v>
      </c>
      <c r="E8" s="27">
        <f>$C$14</f>
        <v>-118.51029995663981</v>
      </c>
      <c r="F8" s="27">
        <f>$C$14</f>
        <v>-118.51029995663981</v>
      </c>
      <c r="G8" s="27">
        <f>$C$14</f>
        <v>-118.51029995663981</v>
      </c>
      <c r="H8" s="27">
        <f>$C$14</f>
        <v>-118.51029995663981</v>
      </c>
      <c r="I8" s="27">
        <f>$C$14</f>
        <v>-118.51029995663981</v>
      </c>
      <c r="J8" s="27">
        <f>$C$14</f>
        <v>-118.51029995663981</v>
      </c>
      <c r="K8" s="27">
        <f>$C$14</f>
        <v>-118.51029995663981</v>
      </c>
      <c r="L8" s="27">
        <f>$C$14</f>
        <v>-118.51029995663981</v>
      </c>
      <c r="M8" s="27">
        <f>$C$14</f>
        <v>-118.51029995663981</v>
      </c>
      <c r="N8" s="27">
        <f>$C$14</f>
        <v>-118.51029995663981</v>
      </c>
      <c r="O8" s="27">
        <f>$C$14</f>
        <v>-118.51029995663981</v>
      </c>
      <c r="P8" s="27">
        <f>$C$14</f>
        <v>-118.51029995663981</v>
      </c>
      <c r="Q8" s="27">
        <f>$C$14</f>
        <v>-118.51029995663981</v>
      </c>
      <c r="R8" s="27">
        <f>$C$14</f>
        <v>-118.51029995663981</v>
      </c>
      <c r="S8" s="27">
        <f>$C$14</f>
        <v>-118.51029995663981</v>
      </c>
      <c r="T8" s="27">
        <f>$C$14</f>
        <v>-118.51029995663981</v>
      </c>
      <c r="U8" s="27">
        <f>$C$14</f>
        <v>-118.51029995663981</v>
      </c>
      <c r="V8" s="27">
        <f>$C$14</f>
        <v>-118.51029995663981</v>
      </c>
      <c r="W8" s="27">
        <f>$C$14</f>
        <v>-118.51029995663981</v>
      </c>
      <c r="X8" s="27">
        <f>$C$14</f>
        <v>-118.51029995663981</v>
      </c>
      <c r="Y8" s="27">
        <f>$C$14</f>
        <v>-118.51029995663981</v>
      </c>
      <c r="Z8" s="27">
        <f>$C$14</f>
        <v>-118.51029995663981</v>
      </c>
      <c r="AA8" s="27">
        <f>$C$14</f>
        <v>-118.51029995663981</v>
      </c>
      <c r="AB8" s="27">
        <f>$C$14</f>
        <v>-118.51029995663981</v>
      </c>
      <c r="AC8" s="27">
        <f>$C$14</f>
        <v>-118.51029995663981</v>
      </c>
      <c r="AD8" s="27">
        <f>$C$14</f>
        <v>-118.51029995663981</v>
      </c>
      <c r="AE8" s="27">
        <f>$C$14</f>
        <v>-118.51029995663981</v>
      </c>
      <c r="AF8" s="27">
        <f>$C$14</f>
        <v>-118.51029995663981</v>
      </c>
      <c r="AG8" s="27">
        <f>$C$14</f>
        <v>-118.51029995663981</v>
      </c>
      <c r="AH8" s="27">
        <f>$C$14</f>
        <v>-118.51029995663981</v>
      </c>
      <c r="AI8" s="27">
        <f>$C$14</f>
        <v>-118.51029995663981</v>
      </c>
      <c r="AJ8" s="27">
        <f>$C$14</f>
        <v>-118.51029995663981</v>
      </c>
      <c r="AK8" s="27">
        <f>$C$14</f>
        <v>-118.51029995663981</v>
      </c>
      <c r="AL8" s="27">
        <f>$C$14</f>
        <v>-118.51029995663981</v>
      </c>
      <c r="AM8" s="27">
        <f>$C$14</f>
        <v>-118.51029995663981</v>
      </c>
      <c r="AN8" s="27">
        <f>$C$14</f>
        <v>-118.51029995663981</v>
      </c>
      <c r="AO8" s="27">
        <f>$C$14</f>
        <v>-118.51029995663981</v>
      </c>
      <c r="AP8" s="27">
        <f>$C$14</f>
        <v>-118.51029995663981</v>
      </c>
      <c r="AQ8" s="27">
        <f>$C$14</f>
        <v>-118.51029995663981</v>
      </c>
      <c r="AR8" s="27">
        <f>$C$14</f>
        <v>-118.51029995663981</v>
      </c>
      <c r="AS8" s="27">
        <f>$C$14</f>
        <v>-118.51029995663981</v>
      </c>
      <c r="AT8" s="27">
        <f>$C$14</f>
        <v>-118.51029995663981</v>
      </c>
      <c r="AU8" s="27">
        <f>$C$14</f>
        <v>-118.51029995663981</v>
      </c>
    </row>
    <row r="9" spans="2:47" ht="15.75" thickBot="1" x14ac:dyDescent="0.3"/>
    <row r="10" spans="2:47" ht="15.75" thickBot="1" x14ac:dyDescent="0.3">
      <c r="B10" s="28" t="s">
        <v>60</v>
      </c>
      <c r="C10" s="29"/>
    </row>
    <row r="11" spans="2:47" x14ac:dyDescent="0.25">
      <c r="B11" s="32" t="s">
        <v>49</v>
      </c>
      <c r="C11" s="35">
        <v>7</v>
      </c>
    </row>
    <row r="12" spans="2:47" x14ac:dyDescent="0.25">
      <c r="B12" s="33" t="s">
        <v>48</v>
      </c>
      <c r="C12" s="30">
        <v>6</v>
      </c>
    </row>
    <row r="13" spans="2:47" x14ac:dyDescent="0.25">
      <c r="B13" s="36" t="s">
        <v>58</v>
      </c>
      <c r="C13" s="37">
        <v>500000</v>
      </c>
    </row>
    <row r="14" spans="2:47" ht="15.75" thickBot="1" x14ac:dyDescent="0.3">
      <c r="B14" s="34" t="s">
        <v>4</v>
      </c>
      <c r="C14" s="46">
        <f>-174+10*LOG10(C13)+C12+IF(C11=7,-7.5,IF(C11=8,-10,IF(C11=9,-12.5,IF(C11=10,-15,IF(C11=11,-17.5,IF(C11=12,-20))))))</f>
        <v>-118.51029995663981</v>
      </c>
    </row>
    <row r="15" spans="2:47" ht="15.75" thickBot="1" x14ac:dyDescent="0.3"/>
    <row r="16" spans="2:47" ht="15.75" thickBot="1" x14ac:dyDescent="0.3">
      <c r="B16" s="28" t="s">
        <v>57</v>
      </c>
      <c r="C16" s="29"/>
    </row>
    <row r="17" spans="2:3" x14ac:dyDescent="0.25">
      <c r="B17" s="40" t="s">
        <v>44</v>
      </c>
      <c r="C17" s="35">
        <f>C11</f>
        <v>7</v>
      </c>
    </row>
    <row r="18" spans="2:3" x14ac:dyDescent="0.25">
      <c r="B18" s="41" t="s">
        <v>58</v>
      </c>
      <c r="C18" s="30">
        <f>C13</f>
        <v>500000</v>
      </c>
    </row>
    <row r="19" spans="2:3" ht="15.75" thickBot="1" x14ac:dyDescent="0.3">
      <c r="B19" s="42" t="s">
        <v>46</v>
      </c>
      <c r="C19" s="38">
        <v>1</v>
      </c>
    </row>
    <row r="20" spans="2:3" x14ac:dyDescent="0.25">
      <c r="B20" s="40" t="s">
        <v>45</v>
      </c>
      <c r="C20" s="39">
        <f>C17*C18/2^C17*4/(4+C19)</f>
        <v>21875</v>
      </c>
    </row>
    <row r="21" spans="2:3" ht="15.75" thickBot="1" x14ac:dyDescent="0.3">
      <c r="B21" s="42" t="s">
        <v>47</v>
      </c>
      <c r="C21" s="31">
        <f>C20/8</f>
        <v>2734.375</v>
      </c>
    </row>
    <row r="22" spans="2:3" x14ac:dyDescent="0.25">
      <c r="B22" s="40" t="s">
        <v>50</v>
      </c>
      <c r="C22" s="35">
        <f>'Our Data Packet'!D7</f>
        <v>59</v>
      </c>
    </row>
    <row r="23" spans="2:3" x14ac:dyDescent="0.25">
      <c r="B23" s="41" t="s">
        <v>53</v>
      </c>
      <c r="C23" s="30">
        <v>0</v>
      </c>
    </row>
    <row r="24" spans="2:3" ht="15.75" thickBot="1" x14ac:dyDescent="0.3">
      <c r="B24" s="42" t="s">
        <v>52</v>
      </c>
      <c r="C24" s="38">
        <v>0</v>
      </c>
    </row>
    <row r="25" spans="2:3" x14ac:dyDescent="0.25">
      <c r="B25" s="41" t="s">
        <v>51</v>
      </c>
      <c r="C25" s="44">
        <f>8+ROUNDUP((8*C22 - 4*C17 + 28 + 16 -20*C23)/(4*(C17 - 2*C24)),0)* (C19+4)</f>
        <v>98</v>
      </c>
    </row>
    <row r="26" spans="2:3" ht="15.75" thickBot="1" x14ac:dyDescent="0.3">
      <c r="B26" s="42" t="s">
        <v>54</v>
      </c>
      <c r="C26" s="38">
        <v>0.1</v>
      </c>
    </row>
    <row r="27" spans="2:3" ht="15.75" thickBot="1" x14ac:dyDescent="0.3">
      <c r="B27" s="43" t="s">
        <v>55</v>
      </c>
      <c r="C27" s="45">
        <f>C21*C26/C25</f>
        <v>2.7901785714285716</v>
      </c>
    </row>
    <row r="29" spans="2:3" x14ac:dyDescent="0.25">
      <c r="B29" t="s">
        <v>62</v>
      </c>
      <c r="C29" t="s">
        <v>61</v>
      </c>
    </row>
  </sheetData>
  <mergeCells count="3">
    <mergeCell ref="B10:C10"/>
    <mergeCell ref="B16:C16"/>
    <mergeCell ref="E4:AS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DF6E-0DEB-45D5-BF6B-F29E83F239F8}">
  <dimension ref="B1:R8"/>
  <sheetViews>
    <sheetView zoomScale="220" zoomScaleNormal="220" workbookViewId="0">
      <selection activeCell="D23" sqref="D23"/>
    </sheetView>
  </sheetViews>
  <sheetFormatPr defaultRowHeight="15" x14ac:dyDescent="0.25"/>
  <cols>
    <col min="2" max="2" width="6.28515625" bestFit="1" customWidth="1"/>
    <col min="3" max="3" width="12.28515625" bestFit="1" customWidth="1"/>
    <col min="4" max="4" width="12.42578125" bestFit="1" customWidth="1"/>
    <col min="5" max="5" width="8.7109375" bestFit="1" customWidth="1"/>
    <col min="6" max="6" width="12.5703125" bestFit="1" customWidth="1"/>
    <col min="7" max="7" width="8.28515625" bestFit="1" customWidth="1"/>
    <col min="9" max="9" width="9.5703125" bestFit="1" customWidth="1"/>
    <col min="10" max="10" width="8" bestFit="1" customWidth="1"/>
    <col min="11" max="11" width="9.42578125" bestFit="1" customWidth="1"/>
    <col min="12" max="12" width="8" bestFit="1" customWidth="1"/>
    <col min="13" max="13" width="5.42578125" bestFit="1" customWidth="1"/>
    <col min="14" max="15" width="5.140625" bestFit="1" customWidth="1"/>
    <col min="16" max="16" width="5.5703125" bestFit="1" customWidth="1"/>
    <col min="17" max="18" width="5.42578125" bestFit="1" customWidth="1"/>
  </cols>
  <sheetData>
    <row r="1" spans="2:18" ht="15.75" thickBot="1" x14ac:dyDescent="0.3"/>
    <row r="2" spans="2:18" ht="15.75" thickBot="1" x14ac:dyDescent="0.3">
      <c r="B2" s="1"/>
      <c r="C2" s="23" t="s">
        <v>7</v>
      </c>
      <c r="D2" s="24"/>
      <c r="E2" s="24"/>
      <c r="F2" s="24"/>
      <c r="G2" s="24"/>
      <c r="H2" s="24"/>
      <c r="I2" s="24"/>
      <c r="J2" s="24"/>
      <c r="K2" s="25"/>
      <c r="L2" s="24" t="s">
        <v>8</v>
      </c>
      <c r="M2" s="24"/>
      <c r="N2" s="24"/>
      <c r="O2" s="24"/>
      <c r="P2" s="24"/>
      <c r="Q2" s="24"/>
      <c r="R2" s="25"/>
    </row>
    <row r="3" spans="2:18" ht="15.75" thickBot="1" x14ac:dyDescent="0.3">
      <c r="B3" s="2" t="s">
        <v>9</v>
      </c>
      <c r="C3" s="3" t="s">
        <v>10</v>
      </c>
      <c r="D3" s="4" t="s">
        <v>11</v>
      </c>
      <c r="E3" s="5" t="s">
        <v>12</v>
      </c>
      <c r="F3" s="5" t="s">
        <v>13</v>
      </c>
      <c r="G3" s="4" t="s">
        <v>14</v>
      </c>
      <c r="H3" s="6" t="s">
        <v>15</v>
      </c>
      <c r="I3" s="5" t="s">
        <v>16</v>
      </c>
      <c r="J3" s="4" t="s">
        <v>17</v>
      </c>
      <c r="K3" s="7" t="s">
        <v>18</v>
      </c>
      <c r="L3" s="8" t="s">
        <v>19</v>
      </c>
      <c r="M3" s="5" t="s">
        <v>20</v>
      </c>
      <c r="N3" s="5" t="s">
        <v>21</v>
      </c>
      <c r="O3" s="4" t="s">
        <v>22</v>
      </c>
      <c r="P3" s="5" t="s">
        <v>23</v>
      </c>
      <c r="Q3" s="5" t="s">
        <v>24</v>
      </c>
      <c r="R3" s="7" t="s">
        <v>25</v>
      </c>
    </row>
    <row r="4" spans="2:18" x14ac:dyDescent="0.25">
      <c r="B4" s="9" t="s">
        <v>26</v>
      </c>
      <c r="C4" s="10" t="s">
        <v>27</v>
      </c>
      <c r="D4" s="11" t="s">
        <v>28</v>
      </c>
      <c r="E4" s="12" t="s">
        <v>29</v>
      </c>
      <c r="F4" s="12" t="s">
        <v>29</v>
      </c>
      <c r="G4" s="11" t="s">
        <v>29</v>
      </c>
      <c r="H4" s="13" t="s">
        <v>29</v>
      </c>
      <c r="I4" s="12" t="s">
        <v>29</v>
      </c>
      <c r="J4" s="11" t="s">
        <v>29</v>
      </c>
      <c r="K4" s="14" t="s">
        <v>30</v>
      </c>
      <c r="L4" s="15" t="s">
        <v>29</v>
      </c>
      <c r="M4" s="12" t="s">
        <v>29</v>
      </c>
      <c r="N4" s="12" t="s">
        <v>29</v>
      </c>
      <c r="O4" s="11" t="s">
        <v>29</v>
      </c>
      <c r="P4" s="12" t="s">
        <v>29</v>
      </c>
      <c r="Q4" s="12" t="s">
        <v>29</v>
      </c>
      <c r="R4" s="14" t="s">
        <v>29</v>
      </c>
    </row>
    <row r="5" spans="2:18" ht="15.75" thickBot="1" x14ac:dyDescent="0.3">
      <c r="B5" s="16" t="s">
        <v>31</v>
      </c>
      <c r="C5" s="17"/>
      <c r="D5" s="18" t="s">
        <v>32</v>
      </c>
      <c r="E5" s="19" t="s">
        <v>33</v>
      </c>
      <c r="F5" s="19" t="s">
        <v>34</v>
      </c>
      <c r="G5" s="18" t="s">
        <v>35</v>
      </c>
      <c r="H5" s="20" t="s">
        <v>36</v>
      </c>
      <c r="I5" s="19"/>
      <c r="J5" s="18"/>
      <c r="K5" s="21"/>
      <c r="L5" s="22" t="s">
        <v>35</v>
      </c>
      <c r="M5" s="19" t="s">
        <v>37</v>
      </c>
      <c r="N5" s="19" t="s">
        <v>37</v>
      </c>
      <c r="O5" s="18" t="s">
        <v>37</v>
      </c>
      <c r="P5" s="19" t="s">
        <v>38</v>
      </c>
      <c r="Q5" s="19" t="s">
        <v>38</v>
      </c>
      <c r="R5" s="21" t="s">
        <v>38</v>
      </c>
    </row>
    <row r="7" spans="2:18" x14ac:dyDescent="0.25">
      <c r="C7" t="s">
        <v>39</v>
      </c>
      <c r="D7">
        <f>2+4+6*4+1+7*4</f>
        <v>59</v>
      </c>
      <c r="E7" t="s">
        <v>40</v>
      </c>
    </row>
    <row r="8" spans="2:18" x14ac:dyDescent="0.25">
      <c r="D8">
        <f>D7*8</f>
        <v>472</v>
      </c>
      <c r="E8" t="s">
        <v>41</v>
      </c>
    </row>
  </sheetData>
  <mergeCells count="2">
    <mergeCell ref="C2:K2"/>
    <mergeCell ref="L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 Strength</vt:lpstr>
      <vt:lpstr>Our Data 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2021-01-10T14:00:42Z</dcterms:created>
  <dcterms:modified xsi:type="dcterms:W3CDTF">2021-01-22T15:36:05Z</dcterms:modified>
</cp:coreProperties>
</file>