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ImperialCollegeSpaceSocietyForum2022-ND/Shared Documents/HPR Electronics/"/>
    </mc:Choice>
  </mc:AlternateContent>
  <xr:revisionPtr revIDLastSave="650" documentId="11_DFB38778A663F475E84D570315B09DCC2C73FEF7" xr6:coauthVersionLast="47" xr6:coauthVersionMax="47" xr10:uidLastSave="{8FED68F0-612B-40C2-A6D1-7609C78CEEDD}"/>
  <bookViews>
    <workbookView xWindow="0" yWindow="0" windowWidth="9600" windowHeight="10320" firstSheet="2" activeTab="2" xr2:uid="{00000000-000D-0000-FFFF-FFFF00000000}"/>
  </bookViews>
  <sheets>
    <sheet name="Sheet1" sheetId="1" r:id="rId1"/>
    <sheet name="BOM" sheetId="3" r:id="rId2"/>
    <sheet name="power cossump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5" i="2"/>
  <c r="C9" i="2"/>
  <c r="C8" i="2"/>
  <c r="C7" i="2"/>
  <c r="C6" i="2"/>
  <c r="C5" i="2"/>
  <c r="C4" i="2"/>
  <c r="C3" i="2"/>
  <c r="C2" i="2"/>
  <c r="D17" i="3"/>
  <c r="D18" i="3"/>
  <c r="D19" i="3"/>
  <c r="D20" i="3"/>
  <c r="D21" i="3"/>
  <c r="D22" i="3"/>
  <c r="D23" i="3"/>
  <c r="D24" i="3"/>
  <c r="D25" i="3"/>
  <c r="D26" i="3"/>
  <c r="D27" i="3"/>
  <c r="D16" i="3"/>
  <c r="D15" i="3"/>
  <c r="D13" i="3"/>
  <c r="D12" i="3"/>
  <c r="D14" i="3"/>
  <c r="D3" i="3"/>
  <c r="D4" i="3"/>
  <c r="D5" i="3"/>
  <c r="D6" i="3"/>
  <c r="D7" i="3"/>
  <c r="D8" i="3"/>
  <c r="D9" i="3"/>
  <c r="D10" i="3"/>
  <c r="D11" i="3"/>
  <c r="D2" i="3"/>
  <c r="C10" i="2"/>
  <c r="D9" i="2"/>
  <c r="D3" i="2"/>
  <c r="D4" i="2"/>
  <c r="D5" i="2"/>
  <c r="D6" i="2"/>
  <c r="D7" i="2"/>
  <c r="D8" i="2"/>
  <c r="D2" i="2"/>
  <c r="B3" i="2"/>
  <c r="B4" i="2"/>
  <c r="B5" i="2"/>
  <c r="B6" i="2"/>
  <c r="B7" i="2"/>
  <c r="B8" i="2"/>
  <c r="B9" i="2"/>
  <c r="B2" i="2"/>
  <c r="D28" i="3" l="1"/>
  <c r="D10" i="2"/>
</calcChain>
</file>

<file path=xl/sharedStrings.xml><?xml version="1.0" encoding="utf-8"?>
<sst xmlns="http://schemas.openxmlformats.org/spreadsheetml/2006/main" count="174" uniqueCount="119">
  <si>
    <t>Component</t>
  </si>
  <si>
    <t>Name</t>
  </si>
  <si>
    <t>Datasheet</t>
  </si>
  <si>
    <t xml:space="preserve">manufacturer </t>
  </si>
  <si>
    <t>IMU</t>
  </si>
  <si>
    <t>BNO055 (9DOF)</t>
  </si>
  <si>
    <t>BMI088 (6DOF, but better vibration resistance and lower drift)</t>
  </si>
  <si>
    <t>https://download.mikroe.com/documents/datasheets/BMI088_Datasheet.pdf</t>
  </si>
  <si>
    <t>Module (qty: 1)</t>
  </si>
  <si>
    <t>Magnetometer</t>
  </si>
  <si>
    <t>LIS3MDL</t>
  </si>
  <si>
    <t>Temp, Pressure, Humidity</t>
  </si>
  <si>
    <t>BME280</t>
  </si>
  <si>
    <t>https://www.mouser.com/datasheet/2/783/BST-BME280-DS002-1509607.pdf</t>
  </si>
  <si>
    <t>GPS</t>
  </si>
  <si>
    <t>UBLOX MAX-M10</t>
  </si>
  <si>
    <t>Documentation</t>
  </si>
  <si>
    <t>Quectel L80-M39</t>
  </si>
  <si>
    <t>https://www.mouser.co.uk/datasheet/2/1052/QWSC_S_A0004134860_1-2576267.pdf</t>
  </si>
  <si>
    <t>Radio</t>
  </si>
  <si>
    <t>LAMBDA-9P</t>
  </si>
  <si>
    <t>Module (qty: 2)</t>
  </si>
  <si>
    <t>Antenna (qty: 2)</t>
  </si>
  <si>
    <t>SMA-IPEX Adapter (qty: 3)</t>
  </si>
  <si>
    <t>DIGI XTEND 1W (900Mhz)</t>
  </si>
  <si>
    <t>Flash</t>
  </si>
  <si>
    <t>W25Q64JV</t>
  </si>
  <si>
    <t>Chip (qty: 5)</t>
  </si>
  <si>
    <t>Adapter (qty: 2)</t>
  </si>
  <si>
    <t>Battery</t>
  </si>
  <si>
    <t>Buzzer</t>
  </si>
  <si>
    <t>TDK 88dB SMD High Internal Magnetic Buzzer Component</t>
  </si>
  <si>
    <t>Link</t>
  </si>
  <si>
    <t>MCU</t>
  </si>
  <si>
    <t>STM32F446RE</t>
  </si>
  <si>
    <t>Dev board (Nucleo)</t>
  </si>
  <si>
    <t>Part</t>
  </si>
  <si>
    <t>Price per unit</t>
  </si>
  <si>
    <t>Quanitity</t>
  </si>
  <si>
    <t>Price</t>
  </si>
  <si>
    <t>Number</t>
  </si>
  <si>
    <t>Farnell link</t>
  </si>
  <si>
    <t>Final check</t>
  </si>
  <si>
    <t>Check if received</t>
  </si>
  <si>
    <t>Not needed</t>
  </si>
  <si>
    <t>STM32F446RET6</t>
  </si>
  <si>
    <t>https://www.mouser.co.uk/ProductDetail/511-STM32F446RET6</t>
  </si>
  <si>
    <t>https://uk.farnell.com/stmicroelectronics/stm32f446ret6/mcu-32bit-cortex-m4f-180mhz-lqfp/dp/2488310</t>
  </si>
  <si>
    <t>x</t>
  </si>
  <si>
    <t>SDR08540M3-01</t>
  </si>
  <si>
    <t>https://www.mouser.co.uk/ProductDetail/TDK/SDR08540M3-01?qs=HCSEz3Yk0hVXXjPeUNGg%252Bw%3D%3D</t>
  </si>
  <si>
    <t>https://www.mouser.co.uk/ProductDetail/Bosch-Sensortec/BME280?qs=2OnyuXx6vpj2fK9HX7qb3g%3D%3D</t>
  </si>
  <si>
    <t>Already bought the flash clip</t>
  </si>
  <si>
    <t>STF202-22T1G</t>
  </si>
  <si>
    <t>https://www.mouser.co.uk/ProductDetail/onsemi/STF202-22T1G?qs=xZq1yRCsb1dM1UQ1NtNRtw%3D%3D</t>
  </si>
  <si>
    <t>MAX40203AUK+T</t>
  </si>
  <si>
    <t>https://www.mouser.co.uk/ProductDetail/Analog-Devices-Maxim-Integrated/MAX40203AUK%2bT?qs=l7cgNqFNU1j1dlDj29Iz0A%3D%3D</t>
  </si>
  <si>
    <t>NCP161ASN330T1G</t>
  </si>
  <si>
    <t>https://www.mouser.co.uk/ProductDetail/onsemi/NCP161ASN330T1G?qs=vLWxofP3U2ze5zA%252BHmAd3w%3D%3D&amp;gclid=Cj0KCQjw6cKiBhD5ARIsAKXUdyYk_PXLbkYGEdzqUYyNq146GKd5lMoQ8Q425KWamHubjd-zph2LnM4aAgC0EALw_wcB</t>
  </si>
  <si>
    <t>L80-M39</t>
  </si>
  <si>
    <t>https://www.mouser.co.uk/ProductDetail/Quectel/L80-M39?qs=GedFDFLaBXEPqYfo45AE6g%3D%3D</t>
  </si>
  <si>
    <t>Didn’t get it since it is only sold to business customers</t>
  </si>
  <si>
    <t>LIS3MDLTR</t>
  </si>
  <si>
    <t>https://www.mouser.co.uk/ProductDetail/STMicroelectronics/LIS3MDLTR?qs=hnsWAVXnr6EbLE48dGN9Pg%3D%3D</t>
  </si>
  <si>
    <t>https://uk.farnell.com/stmicroelectronics/lis3mdltr/magnetic-sensor-4-8-12-16g-lga/dp/2433083</t>
  </si>
  <si>
    <t>ECS-80-8-33Q-ADS-TR3</t>
  </si>
  <si>
    <t>https://www.mouser.co.uk/ProductDetail/ECS/ECS-80-8-33Q-ADS-TR3?qs=vvQtp7zwQdPZhvH6k3gGMw%3D%3D</t>
  </si>
  <si>
    <t>DFLS130L</t>
  </si>
  <si>
    <t>https://www.mouser.co.uk/ProductDetail/Diodes-Incorporated/DFLS130L-7?qs=JV7lzlMm3yLedTETABmZ1A%3D%3D</t>
  </si>
  <si>
    <t>8 and 9</t>
  </si>
  <si>
    <t>https://uk.farnell.com/diodes-inc/dfls130lq-7/schottky-rect-single-30v-powerdi/dp/3127296?st=dfls130l</t>
  </si>
  <si>
    <t>BMI088</t>
  </si>
  <si>
    <t>https://www.mouser.co.uk/ProductDetail/Bosch-Sensortec/BMI088?qs=f9yNj16SXrIMFspTV6RB6Q%3D%3D</t>
  </si>
  <si>
    <t>2SCR512RHZGTL</t>
  </si>
  <si>
    <t>https://www.mouser.co.uk/ProductDetail/ROHM-Semiconductor/2SCR512RHZGTL?qs=Znm5pLBrcALIry0mOIvBtQ%3D%3D</t>
  </si>
  <si>
    <t>https://www.mouser.co.uk/ProductDetail/Wurth-Elektronik/742792025?qs=amGC7iS6iy%252BaTNFi8olptQ%3D%3D</t>
  </si>
  <si>
    <t>https://uk.farnell.com/wurth-elektronik/742792025/ferrite-bead-suppression-120-ohm/dp/4065718</t>
  </si>
  <si>
    <t>105017-0001</t>
  </si>
  <si>
    <t>https://www.mouser.co.uk/ProductDetail/Molex/105017-0001?qs=hlXxxvYE36k7QcsR97GUKA%3D%3D</t>
  </si>
  <si>
    <t>U.FL-R-SMT-1(10)</t>
  </si>
  <si>
    <t>https://www.mouser.co.uk/ProductDetail/Hirose-Connector/U.FL-R-SMT-110?qs=kL1ClTr6oBoOdtqlGQpQrQ%3D%3D</t>
  </si>
  <si>
    <t>4.7uF Capacitor 0603YW475KAT2A</t>
  </si>
  <si>
    <t>https://www.mouser.co.uk/ProductDetail/KYOCERA-AVX/0603YW475KAT2A?qs=iLbezkQI%252BsjdoT7nJYA5eA%3D%3D</t>
  </si>
  <si>
    <t>4.7uF Tantalum Capacitor TPSA475M010R1400</t>
  </si>
  <si>
    <t>https://www.mouser.co.uk/ProductDetail/KYOCERA-AVX/TPSA475M010R1400?qs=70AbZ74NqZZa2PI6j%2F762Q%3D%3D</t>
  </si>
  <si>
    <t>https://uk.farnell.com/avx/tpsa475m010r1400/cap-4-7-f-10v-20/dp/2852790</t>
  </si>
  <si>
    <t>100k Resistor CR0603AFX-1003EAS</t>
  </si>
  <si>
    <t>https://www.mouser.co.uk/ProductDetail/Bourns/CR0603AFX-1003EAS?qs=PzGy0jfpSMt3RNxQD3lIYw%3D%3D</t>
  </si>
  <si>
    <t>EEMB Lithium Polymer battery 3.7V 600mAh 503042 Lipo Rechargeable Battery Pack with wire JST Connector</t>
  </si>
  <si>
    <t>https://www.amazon.co.uk/dp/B095VW1RB8/ref=sspa_dk_detail_3?psc=1&amp;pd_rd_i=B095VW1RB8&amp;pd_rd_w=E6OJY&amp;content-id=amzn1.sym.15c0cc83-c6c5-4d44-aa3d-0de17a9f3682&amp;pf_rd_p=15c0cc83-c6c5-4d44-aa3d-0de17a9f3682&amp;pf_rd_r=40HBBE2BXC96Q006REH2&amp;pd_rd_wg=MAOly&amp;pd_rd_r=09f37bcc-e726-4d55-a492-5ce71ab22862&amp;s=electronics&amp;sp_csd=d2lkZ2V0TmFtZT1zcF9kZXRhaWw</t>
  </si>
  <si>
    <t>JST-PH 2 Wire Assembly</t>
  </si>
  <si>
    <t>https://shop.pimoroni.com/products/jst-2-wire-assembly?variant=711377809&amp;currency=GBP&amp;utm_source=google&amp;utm_medium=cpc&amp;utm_campaign=google+shopping&amp;gclid=CjwKCAjwjMiiBhA4EiwAZe6jQ44FP2Ps3XqKLfGI3gNe54Vr5weeyGNuR8VosYvaZtX_v88lmNwN3RoCumcQAvD_BwE</t>
  </si>
  <si>
    <t>100nF Capacitors</t>
  </si>
  <si>
    <t>https://uk.farnell.com/multicomp-pro/mcsh18b104k500ct/cap-0-1-f-50v-10-x7r-0603/dp/1856385</t>
  </si>
  <si>
    <t>Existing parts (All parts 0603 exept if specified otherwise)</t>
  </si>
  <si>
    <t>4.7k Resistor</t>
  </si>
  <si>
    <t>Plenty</t>
  </si>
  <si>
    <t>3.3k Resistor</t>
  </si>
  <si>
    <t>15pF Capacitor</t>
  </si>
  <si>
    <t>Some</t>
  </si>
  <si>
    <t>100nF Capacitor</t>
  </si>
  <si>
    <t>10uF Capacitor</t>
  </si>
  <si>
    <t>33nF Capacitor</t>
  </si>
  <si>
    <t>1uF Capacitor</t>
  </si>
  <si>
    <t>2,6,7</t>
  </si>
  <si>
    <t>1 Resistor</t>
  </si>
  <si>
    <t>Voltage (V)</t>
  </si>
  <si>
    <t>Current (mA)</t>
  </si>
  <si>
    <t>Power (mW)</t>
  </si>
  <si>
    <t>comment</t>
  </si>
  <si>
    <t>estimation the component might change</t>
  </si>
  <si>
    <t xml:space="preserve">(assuming measurement are done sequentially for temp, humidity and pressure </t>
  </si>
  <si>
    <t>LAMBDA-9P (+17dBm PA Boost)</t>
  </si>
  <si>
    <t>TDK 88dB</t>
  </si>
  <si>
    <t>STM32F446RE (90Mhz @ 25Deg)</t>
  </si>
  <si>
    <t>Total</t>
  </si>
  <si>
    <t>time of the flight</t>
  </si>
  <si>
    <t>Battery cap</t>
  </si>
  <si>
    <t>Calculating time of flight from batter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</si>
</sst>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444444"/>
      <name val="Calibri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0" xfId="1" applyAlignment="1">
      <alignment vertical="center"/>
    </xf>
    <xf numFmtId="0" fontId="8" fillId="0" borderId="15" xfId="0" applyFont="1" applyBorder="1"/>
    <xf numFmtId="0" fontId="0" fillId="0" borderId="15" xfId="0" applyBorder="1"/>
    <xf numFmtId="0" fontId="0" fillId="0" borderId="15" xfId="0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2" borderId="9" xfId="0" applyFill="1" applyBorder="1"/>
    <xf numFmtId="0" fontId="0" fillId="2" borderId="16" xfId="0" applyFill="1" applyBorder="1"/>
    <xf numFmtId="0" fontId="0" fillId="2" borderId="17" xfId="0" applyFill="1" applyBorder="1"/>
    <xf numFmtId="0" fontId="8" fillId="0" borderId="18" xfId="0" applyFont="1" applyBorder="1"/>
    <xf numFmtId="0" fontId="0" fillId="0" borderId="18" xfId="0" applyBorder="1"/>
    <xf numFmtId="0" fontId="2" fillId="0" borderId="0" xfId="0" applyFont="1"/>
    <xf numFmtId="0" fontId="2" fillId="0" borderId="0" xfId="0" quotePrefix="1" applyFont="1"/>
    <xf numFmtId="0" fontId="1" fillId="0" borderId="0" xfId="1"/>
    <xf numFmtId="0" fontId="8" fillId="0" borderId="0" xfId="0" applyFont="1"/>
    <xf numFmtId="0" fontId="9" fillId="0" borderId="0" xfId="0" applyFont="1"/>
    <xf numFmtId="11" fontId="0" fillId="0" borderId="0" xfId="0" applyNumberFormat="1"/>
    <xf numFmtId="0" fontId="3" fillId="0" borderId="8" xfId="0" applyFont="1" applyBorder="1" applyAlignment="1">
      <alignment horizontal="center" vertical="center"/>
    </xf>
    <xf numFmtId="2" fontId="0" fillId="0" borderId="0" xfId="0" applyNumberFormat="1"/>
    <xf numFmtId="2" fontId="0" fillId="0" borderId="18" xfId="0" applyNumberFormat="1" applyBorder="1"/>
    <xf numFmtId="2" fontId="0" fillId="0" borderId="1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Bosch-Sensortec/BMI088-Shuttle-Board-3.0?qs=Wj%2FVkw3K%252BMBozz8qiLXb4A%3D%3D" TargetMode="External"/><Relationship Id="rId13" Type="http://schemas.openxmlformats.org/officeDocument/2006/relationships/hyperlink" Target="https://uk.rs-online.com/web/p/gnss-gps-modules/9084085" TargetMode="External"/><Relationship Id="rId3" Type="http://schemas.openxmlformats.org/officeDocument/2006/relationships/hyperlink" Target="https://docs.rs-online.com/16ce/0900766b815934ae.pdf" TargetMode="External"/><Relationship Id="rId7" Type="http://schemas.openxmlformats.org/officeDocument/2006/relationships/hyperlink" Target="https://uk.rs-online.com/web/p/coaxial-cable/1408015" TargetMode="External"/><Relationship Id="rId12" Type="http://schemas.openxmlformats.org/officeDocument/2006/relationships/hyperlink" Target="https://www.winbond.com/resource-files/W25Q64JV%20RevK%2003102021%20Plus.pdf" TargetMode="External"/><Relationship Id="rId2" Type="http://schemas.openxmlformats.org/officeDocument/2006/relationships/hyperlink" Target="https://www.u-blox.com/en/product/max-m10-series" TargetMode="External"/><Relationship Id="rId16" Type="http://schemas.openxmlformats.org/officeDocument/2006/relationships/hyperlink" Target="https://www.mouser.co.uk/datasheet/2/1052/QWSC_S_A0004134860_1-2576267.pdf" TargetMode="External"/><Relationship Id="rId1" Type="http://schemas.openxmlformats.org/officeDocument/2006/relationships/hyperlink" Target="https://www.st.com/en/microcontrollers-microprocessors/stm32f446re.html" TargetMode="External"/><Relationship Id="rId6" Type="http://schemas.openxmlformats.org/officeDocument/2006/relationships/hyperlink" Target="https://uk.rs-online.com/web/p/telemetry-antennas/1767074" TargetMode="External"/><Relationship Id="rId11" Type="http://schemas.openxmlformats.org/officeDocument/2006/relationships/hyperlink" Target="https://www.mouser.co.uk/ProductDetail/Chip-Quik/PA0001?qs=gjT6naH6P5KNp1oSqw9XfQ%3D%3D" TargetMode="External"/><Relationship Id="rId5" Type="http://schemas.openxmlformats.org/officeDocument/2006/relationships/hyperlink" Target="https://www.mouser.co.uk/ProductDetail/511-NUCLEO-F446RE" TargetMode="External"/><Relationship Id="rId15" Type="http://schemas.openxmlformats.org/officeDocument/2006/relationships/hyperlink" Target="https://download.mikroe.com/documents/datasheets/BMI088_Datasheet.pdf" TargetMode="External"/><Relationship Id="rId10" Type="http://schemas.openxmlformats.org/officeDocument/2006/relationships/hyperlink" Target="https://www.mouser.co.uk/ProductDetail/Winbond/W25Q64JVSSIM?qs=qSfuJ%252Bfl%2Fd7U0hcTKxbcpQ%3D%3D" TargetMode="External"/><Relationship Id="rId4" Type="http://schemas.openxmlformats.org/officeDocument/2006/relationships/hyperlink" Target="https://uk.rs-online.com/web/p/lpwan/1812477" TargetMode="External"/><Relationship Id="rId9" Type="http://schemas.openxmlformats.org/officeDocument/2006/relationships/hyperlink" Target="https://www.mouser.co.uk/ProductDetail/Adafruit/4479?qs=CUBnOrq4ZJxLqbe7QDjUXQ%3D%3D" TargetMode="External"/><Relationship Id="rId14" Type="http://schemas.openxmlformats.org/officeDocument/2006/relationships/hyperlink" Target="https://www.mouser.com/datasheet/2/783/BST-BME280-DS002-150960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onsemi/NCP161ASN330T1G?qs=vLWxofP3U2ze5zA%252BHmAd3w%3D%3D&amp;gclid=Cj0KCQjw6cKiBhD5ARIsAKXUdyYk_PXLbkYGEdzqUYyNq146GKd5lMoQ8Q425KWamHubjd-zph2LnM4aAgC0EALw_wcB" TargetMode="External"/><Relationship Id="rId13" Type="http://schemas.openxmlformats.org/officeDocument/2006/relationships/hyperlink" Target="https://uk.farnell.com/stmicroelectronics/lis3mdltr/magnetic-sensor-4-8-12-16g-lga/dp/2433083" TargetMode="External"/><Relationship Id="rId18" Type="http://schemas.openxmlformats.org/officeDocument/2006/relationships/hyperlink" Target="https://www.mouser.co.uk/ProductDetail/ROHM-Semiconductor/2SCR512RHZGTL?qs=Znm5pLBrcALIry0mOIvBtQ%3D%3D" TargetMode="External"/><Relationship Id="rId3" Type="http://schemas.openxmlformats.org/officeDocument/2006/relationships/hyperlink" Target="https://www.mouser.co.uk/ProductDetail/Bosch-Sensortec/BME280?qs=2OnyuXx6vpj2fK9HX7qb3g%3D%3D" TargetMode="External"/><Relationship Id="rId7" Type="http://schemas.openxmlformats.org/officeDocument/2006/relationships/hyperlink" Target="https://www.mouser.co.uk/ProductDetail/Bosch-Sensortec/BMI088?qs=f9yNj16SXrIMFspTV6RB6Q%3D%3D" TargetMode="External"/><Relationship Id="rId12" Type="http://schemas.openxmlformats.org/officeDocument/2006/relationships/hyperlink" Target="https://uk.farnell.com/stmicroelectronics/stm32f446ret6/mcu-32bit-cortex-m4f-180mhz-lqfp/dp/2488310" TargetMode="External"/><Relationship Id="rId17" Type="http://schemas.openxmlformats.org/officeDocument/2006/relationships/hyperlink" Target="https://uk.farnell.com/avx/tpsa475m010r1400/cap-4-7-f-10v-20/dp/2852790" TargetMode="External"/><Relationship Id="rId2" Type="http://schemas.openxmlformats.org/officeDocument/2006/relationships/hyperlink" Target="https://www.mouser.co.uk/ProductDetail/TDK/SDR08540M3-01?qs=HCSEz3Yk0hVXXjPeUNGg%252Bw%3D%3D" TargetMode="External"/><Relationship Id="rId16" Type="http://schemas.openxmlformats.org/officeDocument/2006/relationships/hyperlink" Target="https://uk.farnell.com/wurth-elektronik/742792025/ferrite-bead-suppression-120-ohm/dp/4065718" TargetMode="External"/><Relationship Id="rId1" Type="http://schemas.openxmlformats.org/officeDocument/2006/relationships/hyperlink" Target="https://www.mouser.co.uk/ProductDetail/511-STM32F446RET6" TargetMode="External"/><Relationship Id="rId6" Type="http://schemas.openxmlformats.org/officeDocument/2006/relationships/hyperlink" Target="https://www.mouser.co.uk/ProductDetail/Diodes-Incorporated/DFLS130L-7?qs=JV7lzlMm3yLedTETABmZ1A%3D%3D" TargetMode="External"/><Relationship Id="rId11" Type="http://schemas.openxmlformats.org/officeDocument/2006/relationships/hyperlink" Target="https://www.mouser.co.uk/ProductDetail/Hirose-Connector/U.FL-R-SMT-110?qs=kL1ClTr6oBoOdtqlGQpQrQ%3D%3D" TargetMode="External"/><Relationship Id="rId5" Type="http://schemas.openxmlformats.org/officeDocument/2006/relationships/hyperlink" Target="https://www.mouser.co.uk/ProductDetail/ECS/ECS-80-8-33Q-ADS-TR3?qs=vvQtp7zwQdPZhvH6k3gGMw%3D%3D" TargetMode="External"/><Relationship Id="rId15" Type="http://schemas.openxmlformats.org/officeDocument/2006/relationships/hyperlink" Target="https://uk.farnell.com/diodes-inc/dfls130lq-7/schottky-rect-single-30v-powerdi/dp/3127296?st=dfls130l" TargetMode="External"/><Relationship Id="rId10" Type="http://schemas.openxmlformats.org/officeDocument/2006/relationships/hyperlink" Target="https://www.mouser.co.uk/ProductDetail/Quectel/L80-M39?qs=GedFDFLaBXEPqYfo45AE6g%3D%3D" TargetMode="External"/><Relationship Id="rId4" Type="http://schemas.openxmlformats.org/officeDocument/2006/relationships/hyperlink" Target="https://www.mouser.co.uk/ProductDetail/onsemi/STF202-22T1G?qs=xZq1yRCsb1dM1UQ1NtNRtw%3D%3D" TargetMode="External"/><Relationship Id="rId9" Type="http://schemas.openxmlformats.org/officeDocument/2006/relationships/hyperlink" Target="https://www.mouser.co.uk/ProductDetail/Analog-Devices-Maxim-Integrated/MAX40203AUK%2bT?qs=l7cgNqFNU1j1dlDj29Iz0A%3D%3D" TargetMode="External"/><Relationship Id="rId14" Type="http://schemas.openxmlformats.org/officeDocument/2006/relationships/hyperlink" Target="https://uk.farnell.com/multicomp-pro/mcsh18b104k500ct/cap-0-1-f-50v-10-x7r-0603/dp/1856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workbookViewId="0">
      <selection activeCell="C6" sqref="C6"/>
    </sheetView>
  </sheetViews>
  <sheetFormatPr defaultColWidth="9.140625" defaultRowHeight="14.45"/>
  <cols>
    <col min="1" max="1" width="9.140625" style="1"/>
    <col min="2" max="2" width="24.85546875" style="1" customWidth="1"/>
    <col min="3" max="3" width="57.28515625" style="1" customWidth="1"/>
    <col min="4" max="4" width="20" style="1" customWidth="1"/>
    <col min="5" max="5" width="21.5703125" style="1" customWidth="1"/>
    <col min="6" max="6" width="25.28515625" style="1" customWidth="1"/>
    <col min="7" max="7" width="19.42578125" style="1" customWidth="1"/>
    <col min="8" max="16384" width="9.140625" style="1"/>
  </cols>
  <sheetData>
    <row r="3" spans="2:8">
      <c r="B3" s="15" t="s">
        <v>0</v>
      </c>
      <c r="C3" s="18" t="s">
        <v>1</v>
      </c>
      <c r="D3" s="42" t="s">
        <v>2</v>
      </c>
      <c r="E3" s="42"/>
      <c r="F3" s="42"/>
      <c r="G3" s="29" t="s">
        <v>3</v>
      </c>
    </row>
    <row r="4" spans="2:8">
      <c r="B4" s="16" t="s">
        <v>4</v>
      </c>
      <c r="C4" s="19" t="s">
        <v>5</v>
      </c>
      <c r="F4" s="4"/>
    </row>
    <row r="5" spans="2:8" ht="17.100000000000001">
      <c r="B5" s="16"/>
      <c r="C5" s="20" t="s">
        <v>6</v>
      </c>
      <c r="D5" s="26" t="s">
        <v>7</v>
      </c>
      <c r="E5" s="13" t="s">
        <v>8</v>
      </c>
      <c r="F5" s="4"/>
      <c r="G5" s="36" t="s">
        <v>8</v>
      </c>
      <c r="H5" s="14"/>
    </row>
    <row r="6" spans="2:8">
      <c r="B6" s="8" t="s">
        <v>9</v>
      </c>
      <c r="C6" s="21" t="s">
        <v>10</v>
      </c>
      <c r="D6" s="2"/>
      <c r="E6" s="11" t="s">
        <v>8</v>
      </c>
      <c r="F6" s="3"/>
    </row>
    <row r="7" spans="2:8">
      <c r="B7" s="17"/>
      <c r="C7" s="22"/>
      <c r="D7" s="6"/>
      <c r="E7" s="6"/>
      <c r="F7" s="7"/>
    </row>
    <row r="8" spans="2:8">
      <c r="B8" s="16" t="s">
        <v>11</v>
      </c>
      <c r="C8" s="23" t="s">
        <v>12</v>
      </c>
      <c r="D8" s="26" t="s">
        <v>13</v>
      </c>
      <c r="F8" s="4"/>
    </row>
    <row r="9" spans="2:8">
      <c r="B9" s="9"/>
      <c r="C9" s="23"/>
      <c r="F9" s="4"/>
    </row>
    <row r="10" spans="2:8">
      <c r="B10" s="8" t="s">
        <v>14</v>
      </c>
      <c r="C10" s="24" t="s">
        <v>15</v>
      </c>
      <c r="D10" s="5" t="s">
        <v>16</v>
      </c>
      <c r="E10" s="2"/>
      <c r="F10" s="3"/>
    </row>
    <row r="11" spans="2:8">
      <c r="B11" s="9"/>
      <c r="C11" s="20" t="s">
        <v>17</v>
      </c>
      <c r="D11" s="26" t="s">
        <v>18</v>
      </c>
      <c r="E11" s="13" t="s">
        <v>8</v>
      </c>
      <c r="F11" s="4"/>
    </row>
    <row r="12" spans="2:8">
      <c r="B12" s="8" t="s">
        <v>19</v>
      </c>
      <c r="C12" s="21" t="s">
        <v>20</v>
      </c>
      <c r="D12" s="11" t="s">
        <v>21</v>
      </c>
      <c r="E12" s="11" t="s">
        <v>22</v>
      </c>
      <c r="F12" s="12" t="s">
        <v>23</v>
      </c>
    </row>
    <row r="13" spans="2:8">
      <c r="B13" s="16"/>
      <c r="C13" s="23"/>
      <c r="F13" s="4"/>
    </row>
    <row r="14" spans="2:8">
      <c r="B14" s="16"/>
      <c r="C14" s="23" t="s">
        <v>24</v>
      </c>
      <c r="F14" s="4"/>
    </row>
    <row r="15" spans="2:8">
      <c r="B15" s="16"/>
      <c r="C15" s="23"/>
      <c r="F15" s="4"/>
    </row>
    <row r="16" spans="2:8">
      <c r="B16" s="16"/>
      <c r="C16" s="23"/>
      <c r="F16" s="4"/>
    </row>
    <row r="17" spans="2:6">
      <c r="B17" s="16"/>
      <c r="C17" s="23"/>
      <c r="F17" s="4"/>
    </row>
    <row r="18" spans="2:6">
      <c r="B18" s="16"/>
      <c r="C18" s="23"/>
      <c r="F18" s="4"/>
    </row>
    <row r="19" spans="2:6">
      <c r="B19" s="8" t="s">
        <v>25</v>
      </c>
      <c r="C19" s="21" t="s">
        <v>26</v>
      </c>
      <c r="D19" s="5" t="s">
        <v>2</v>
      </c>
      <c r="E19" s="11" t="s">
        <v>27</v>
      </c>
      <c r="F19" s="12" t="s">
        <v>28</v>
      </c>
    </row>
    <row r="20" spans="2:6">
      <c r="B20" s="8" t="s">
        <v>29</v>
      </c>
      <c r="C20" s="25"/>
      <c r="D20" s="2"/>
      <c r="E20" s="2"/>
      <c r="F20" s="3"/>
    </row>
    <row r="21" spans="2:6">
      <c r="B21" s="8" t="s">
        <v>30</v>
      </c>
      <c r="C21" s="25" t="s">
        <v>31</v>
      </c>
      <c r="D21" s="5" t="s">
        <v>32</v>
      </c>
      <c r="E21" s="2"/>
      <c r="F21" s="3"/>
    </row>
    <row r="22" spans="2:6">
      <c r="B22" s="16"/>
      <c r="C22" s="23"/>
      <c r="F22" s="4"/>
    </row>
    <row r="23" spans="2:6">
      <c r="B23" s="8" t="s">
        <v>33</v>
      </c>
      <c r="C23" s="25" t="s">
        <v>34</v>
      </c>
      <c r="D23" s="5" t="s">
        <v>16</v>
      </c>
      <c r="E23" s="2"/>
      <c r="F23" s="3"/>
    </row>
    <row r="24" spans="2:6">
      <c r="B24" s="9"/>
      <c r="C24" s="22"/>
      <c r="D24" s="10" t="s">
        <v>35</v>
      </c>
      <c r="E24" s="6"/>
      <c r="F24" s="7"/>
    </row>
  </sheetData>
  <mergeCells count="1">
    <mergeCell ref="D3:F3"/>
  </mergeCells>
  <hyperlinks>
    <hyperlink ref="D23" r:id="rId1" xr:uid="{8C539B4C-DA22-434C-AC7D-206A8514B530}"/>
    <hyperlink ref="D10" r:id="rId2" xr:uid="{98CB19A3-13E7-486D-BAF0-7A2DEB1E1518}"/>
    <hyperlink ref="D21" r:id="rId3" xr:uid="{D4879ECE-0105-4B6C-8F77-B76505F6FE55}"/>
    <hyperlink ref="D12" r:id="rId4" display="Module" xr:uid="{9C087D6C-413D-4BB3-B375-CCF028CA0161}"/>
    <hyperlink ref="D24" r:id="rId5" xr:uid="{58886D77-A299-4EA6-8A06-1CDB9F90C7D0}"/>
    <hyperlink ref="E12" r:id="rId6" display="Antenna" xr:uid="{A5D31251-FE27-4334-9754-3573946C5C59}"/>
    <hyperlink ref="F12" r:id="rId7" display="SMA-IPEX Adapter" xr:uid="{F475CC5B-41CF-4A0C-A804-F7EC5253A165}"/>
    <hyperlink ref="E5" r:id="rId8" display="Link" xr:uid="{2A6E316B-600B-4247-847F-8640C7C470DB}"/>
    <hyperlink ref="E6" r:id="rId9" display="Module" xr:uid="{B06E1F00-4C42-488F-8F02-B8B41844D147}"/>
    <hyperlink ref="E19" r:id="rId10" display="Chip" xr:uid="{53B618CF-6DFE-4409-99A5-4E68031521CE}"/>
    <hyperlink ref="F19" r:id="rId11" display="Adapter" xr:uid="{F3BC25E5-2C43-4890-9FE7-7983ECA9E554}"/>
    <hyperlink ref="D19" r:id="rId12" location="toolbar=0" xr:uid="{BF60C077-9603-4FBC-91A8-784E402D5AB7}"/>
    <hyperlink ref="E11" r:id="rId13" xr:uid="{5E3B565F-A68F-4AA4-B78D-361264D93584}"/>
    <hyperlink ref="D8" r:id="rId14" xr:uid="{6BB865E4-E879-4F56-8B03-500F51432CE7}"/>
    <hyperlink ref="D5" r:id="rId15" xr:uid="{02CFE662-4CEB-4F1A-BCBB-C90BF0247A6F}"/>
    <hyperlink ref="D11" r:id="rId16" xr:uid="{B59A5DCC-354D-4516-A5F5-1AB5481D8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371-FA33-4068-80BA-86779341559D}">
  <dimension ref="A1:K44"/>
  <sheetViews>
    <sheetView topLeftCell="A10" zoomScale="93" zoomScaleNormal="70" workbookViewId="0">
      <selection activeCell="E20" sqref="E20"/>
    </sheetView>
  </sheetViews>
  <sheetFormatPr defaultRowHeight="14.45"/>
  <cols>
    <col min="1" max="1" width="22" customWidth="1"/>
    <col min="3" max="3" width="13.85546875" customWidth="1"/>
    <col min="4" max="4" width="10.140625" customWidth="1"/>
    <col min="5" max="5" width="95.7109375" customWidth="1"/>
  </cols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32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1">
      <c r="A2" s="39" t="s">
        <v>45</v>
      </c>
      <c r="B2">
        <v>10.02</v>
      </c>
      <c r="C2">
        <v>1</v>
      </c>
      <c r="D2">
        <f>$B2*$C2</f>
        <v>10.02</v>
      </c>
      <c r="E2" s="38" t="s">
        <v>46</v>
      </c>
      <c r="F2">
        <v>21</v>
      </c>
      <c r="G2" s="38" t="s">
        <v>47</v>
      </c>
      <c r="H2" t="s">
        <v>48</v>
      </c>
      <c r="I2" t="s">
        <v>48</v>
      </c>
      <c r="J2">
        <v>13</v>
      </c>
    </row>
    <row r="3" spans="1:11">
      <c r="A3" s="40" t="s">
        <v>49</v>
      </c>
      <c r="B3">
        <v>2.79</v>
      </c>
      <c r="C3">
        <v>1</v>
      </c>
      <c r="D3">
        <f t="shared" ref="D3:D15" si="0">$B3*$C3</f>
        <v>2.79</v>
      </c>
      <c r="E3" s="38" t="s">
        <v>50</v>
      </c>
      <c r="F3">
        <v>23</v>
      </c>
      <c r="H3" t="s">
        <v>48</v>
      </c>
      <c r="I3" t="s">
        <v>48</v>
      </c>
      <c r="J3">
        <v>16</v>
      </c>
    </row>
    <row r="4" spans="1:11">
      <c r="A4" t="s">
        <v>12</v>
      </c>
      <c r="B4">
        <v>5.36</v>
      </c>
      <c r="C4">
        <v>1</v>
      </c>
      <c r="D4">
        <f t="shared" si="0"/>
        <v>5.36</v>
      </c>
      <c r="E4" s="38" t="s">
        <v>51</v>
      </c>
      <c r="F4">
        <v>24</v>
      </c>
      <c r="H4" t="s">
        <v>48</v>
      </c>
      <c r="I4" t="s">
        <v>48</v>
      </c>
      <c r="J4">
        <v>22</v>
      </c>
      <c r="K4" t="s">
        <v>52</v>
      </c>
    </row>
    <row r="5" spans="1:11">
      <c r="A5" t="s">
        <v>53</v>
      </c>
      <c r="B5">
        <v>0.47199999999999998</v>
      </c>
      <c r="C5">
        <v>1</v>
      </c>
      <c r="D5">
        <f t="shared" si="0"/>
        <v>0.47199999999999998</v>
      </c>
      <c r="E5" s="38" t="s">
        <v>54</v>
      </c>
      <c r="F5">
        <v>25</v>
      </c>
      <c r="H5" t="s">
        <v>48</v>
      </c>
      <c r="I5" t="s">
        <v>48</v>
      </c>
    </row>
    <row r="6" spans="1:11">
      <c r="A6" t="s">
        <v>55</v>
      </c>
      <c r="B6">
        <v>0.95899999999999996</v>
      </c>
      <c r="C6">
        <v>1</v>
      </c>
      <c r="D6">
        <f t="shared" si="0"/>
        <v>0.95899999999999996</v>
      </c>
      <c r="E6" s="38" t="s">
        <v>56</v>
      </c>
      <c r="F6">
        <v>26</v>
      </c>
      <c r="H6" t="s">
        <v>48</v>
      </c>
      <c r="I6" t="s">
        <v>48</v>
      </c>
    </row>
    <row r="7" spans="1:11">
      <c r="A7" t="s">
        <v>57</v>
      </c>
      <c r="B7">
        <v>0.55400000000000005</v>
      </c>
      <c r="C7">
        <v>1</v>
      </c>
      <c r="D7">
        <f t="shared" si="0"/>
        <v>0.55400000000000005</v>
      </c>
      <c r="E7" s="38" t="s">
        <v>58</v>
      </c>
      <c r="F7">
        <v>27</v>
      </c>
      <c r="H7" t="s">
        <v>48</v>
      </c>
      <c r="I7" t="s">
        <v>48</v>
      </c>
    </row>
    <row r="8" spans="1:11">
      <c r="A8" t="s">
        <v>59</v>
      </c>
      <c r="B8">
        <v>12.65</v>
      </c>
      <c r="C8">
        <v>1</v>
      </c>
      <c r="D8">
        <f t="shared" si="0"/>
        <v>12.65</v>
      </c>
      <c r="E8" s="38" t="s">
        <v>60</v>
      </c>
      <c r="F8">
        <v>28</v>
      </c>
      <c r="H8" t="s">
        <v>48</v>
      </c>
      <c r="I8" t="s">
        <v>61</v>
      </c>
    </row>
    <row r="9" spans="1:11">
      <c r="A9" t="s">
        <v>62</v>
      </c>
      <c r="B9">
        <v>3.79</v>
      </c>
      <c r="C9">
        <v>1</v>
      </c>
      <c r="D9">
        <f t="shared" si="0"/>
        <v>3.79</v>
      </c>
      <c r="E9" t="s">
        <v>63</v>
      </c>
      <c r="F9">
        <v>29</v>
      </c>
      <c r="G9" s="38" t="s">
        <v>64</v>
      </c>
      <c r="H9" t="s">
        <v>48</v>
      </c>
      <c r="I9" t="s">
        <v>48</v>
      </c>
    </row>
    <row r="10" spans="1:11">
      <c r="A10" t="s">
        <v>65</v>
      </c>
      <c r="B10">
        <v>0.80300000000000005</v>
      </c>
      <c r="C10">
        <v>1</v>
      </c>
      <c r="D10">
        <f t="shared" si="0"/>
        <v>0.80300000000000005</v>
      </c>
      <c r="E10" s="38" t="s">
        <v>66</v>
      </c>
      <c r="F10">
        <v>30</v>
      </c>
      <c r="H10" t="s">
        <v>48</v>
      </c>
      <c r="I10" t="s">
        <v>48</v>
      </c>
    </row>
    <row r="11" spans="1:11">
      <c r="A11" t="s">
        <v>67</v>
      </c>
      <c r="B11">
        <v>0.372</v>
      </c>
      <c r="C11">
        <v>10</v>
      </c>
      <c r="D11">
        <f t="shared" si="0"/>
        <v>3.7199999999999998</v>
      </c>
      <c r="E11" s="38" t="s">
        <v>68</v>
      </c>
      <c r="F11" t="s">
        <v>69</v>
      </c>
      <c r="G11" s="38" t="s">
        <v>70</v>
      </c>
      <c r="H11" t="s">
        <v>48</v>
      </c>
      <c r="I11" t="s">
        <v>48</v>
      </c>
    </row>
    <row r="12" spans="1:11">
      <c r="A12" t="s">
        <v>71</v>
      </c>
      <c r="B12">
        <v>6.91</v>
      </c>
      <c r="C12">
        <v>1</v>
      </c>
      <c r="D12">
        <f>$B12*$C12</f>
        <v>6.91</v>
      </c>
      <c r="E12" s="38" t="s">
        <v>72</v>
      </c>
      <c r="F12">
        <v>12</v>
      </c>
      <c r="H12" t="s">
        <v>48</v>
      </c>
      <c r="I12" t="s">
        <v>48</v>
      </c>
    </row>
    <row r="13" spans="1:11">
      <c r="A13" t="s">
        <v>73</v>
      </c>
      <c r="B13">
        <v>0.57899999999999996</v>
      </c>
      <c r="C13">
        <v>1</v>
      </c>
      <c r="D13">
        <f>$B13*$C13</f>
        <v>0.57899999999999996</v>
      </c>
      <c r="E13" s="38" t="s">
        <v>74</v>
      </c>
      <c r="F13">
        <v>17</v>
      </c>
      <c r="H13" t="s">
        <v>48</v>
      </c>
      <c r="I13" t="s">
        <v>48</v>
      </c>
    </row>
    <row r="14" spans="1:11">
      <c r="A14">
        <v>742792025</v>
      </c>
      <c r="B14">
        <v>0.19</v>
      </c>
      <c r="C14">
        <v>5</v>
      </c>
      <c r="D14">
        <f t="shared" si="0"/>
        <v>0.95</v>
      </c>
      <c r="E14" t="s">
        <v>75</v>
      </c>
      <c r="F14">
        <v>10</v>
      </c>
      <c r="G14" s="38" t="s">
        <v>76</v>
      </c>
      <c r="H14" t="s">
        <v>48</v>
      </c>
      <c r="I14" t="s">
        <v>48</v>
      </c>
    </row>
    <row r="15" spans="1:11">
      <c r="A15" t="s">
        <v>77</v>
      </c>
      <c r="B15">
        <v>0.78600000000000003</v>
      </c>
      <c r="C15">
        <v>1</v>
      </c>
      <c r="D15">
        <f t="shared" si="0"/>
        <v>0.78600000000000003</v>
      </c>
      <c r="E15" t="s">
        <v>78</v>
      </c>
      <c r="F15">
        <v>15</v>
      </c>
      <c r="H15" t="s">
        <v>48</v>
      </c>
      <c r="I15" t="s">
        <v>48</v>
      </c>
    </row>
    <row r="16" spans="1:11">
      <c r="A16" t="s">
        <v>79</v>
      </c>
      <c r="B16">
        <v>1.04</v>
      </c>
      <c r="C16">
        <v>1</v>
      </c>
      <c r="D16">
        <f>$B16*$C16</f>
        <v>1.04</v>
      </c>
      <c r="E16" s="38" t="s">
        <v>80</v>
      </c>
      <c r="H16" t="s">
        <v>48</v>
      </c>
      <c r="I16" t="s">
        <v>48</v>
      </c>
    </row>
    <row r="17" spans="1:9">
      <c r="D17">
        <f t="shared" ref="D17:D27" si="1">$B17*$C17</f>
        <v>0</v>
      </c>
    </row>
    <row r="18" spans="1:9">
      <c r="A18" t="s">
        <v>81</v>
      </c>
      <c r="B18">
        <v>0.161</v>
      </c>
      <c r="C18">
        <v>10</v>
      </c>
      <c r="D18">
        <f t="shared" si="1"/>
        <v>1.61</v>
      </c>
      <c r="E18" t="s">
        <v>82</v>
      </c>
      <c r="F18">
        <v>3</v>
      </c>
      <c r="H18" t="s">
        <v>48</v>
      </c>
      <c r="I18" t="s">
        <v>48</v>
      </c>
    </row>
    <row r="19" spans="1:9">
      <c r="A19" t="s">
        <v>83</v>
      </c>
      <c r="B19">
        <v>0.23100000000000001</v>
      </c>
      <c r="C19">
        <v>10</v>
      </c>
      <c r="D19">
        <f t="shared" si="1"/>
        <v>2.31</v>
      </c>
      <c r="E19" t="s">
        <v>84</v>
      </c>
      <c r="F19">
        <v>4</v>
      </c>
      <c r="G19" s="38" t="s">
        <v>85</v>
      </c>
      <c r="H19" t="s">
        <v>48</v>
      </c>
      <c r="I19" t="s">
        <v>48</v>
      </c>
    </row>
    <row r="20" spans="1:9">
      <c r="A20" t="s">
        <v>86</v>
      </c>
      <c r="B20">
        <v>3.3000000000000002E-2</v>
      </c>
      <c r="C20">
        <v>10</v>
      </c>
      <c r="D20">
        <f t="shared" si="1"/>
        <v>0.33</v>
      </c>
      <c r="E20" t="s">
        <v>87</v>
      </c>
      <c r="F20">
        <v>18</v>
      </c>
      <c r="H20" t="s">
        <v>48</v>
      </c>
      <c r="I20" t="s">
        <v>48</v>
      </c>
    </row>
    <row r="21" spans="1:9">
      <c r="A21" t="s">
        <v>88</v>
      </c>
      <c r="B21">
        <v>7.89</v>
      </c>
      <c r="C21">
        <v>1</v>
      </c>
      <c r="D21">
        <f t="shared" si="1"/>
        <v>7.89</v>
      </c>
      <c r="E21" t="s">
        <v>89</v>
      </c>
    </row>
    <row r="22" spans="1:9">
      <c r="A22" t="s">
        <v>90</v>
      </c>
      <c r="B22">
        <v>0.6</v>
      </c>
      <c r="C22">
        <v>5</v>
      </c>
      <c r="D22">
        <f t="shared" si="1"/>
        <v>3</v>
      </c>
      <c r="E22" t="s">
        <v>91</v>
      </c>
      <c r="F22">
        <v>13</v>
      </c>
    </row>
    <row r="23" spans="1:9">
      <c r="A23" t="s">
        <v>92</v>
      </c>
      <c r="C23">
        <v>20</v>
      </c>
      <c r="D23">
        <f t="shared" si="1"/>
        <v>0</v>
      </c>
      <c r="G23" s="38" t="s">
        <v>93</v>
      </c>
      <c r="H23" t="s">
        <v>48</v>
      </c>
      <c r="I23" t="s">
        <v>48</v>
      </c>
    </row>
    <row r="24" spans="1:9">
      <c r="D24">
        <f t="shared" si="1"/>
        <v>0</v>
      </c>
    </row>
    <row r="25" spans="1:9">
      <c r="D25">
        <f t="shared" si="1"/>
        <v>0</v>
      </c>
    </row>
    <row r="26" spans="1:9">
      <c r="D26">
        <f t="shared" si="1"/>
        <v>0</v>
      </c>
    </row>
    <row r="27" spans="1:9">
      <c r="D27">
        <f t="shared" si="1"/>
        <v>0</v>
      </c>
    </row>
    <row r="28" spans="1:9">
      <c r="D28">
        <f>SUM(D2:D27)</f>
        <v>66.522999999999996</v>
      </c>
    </row>
    <row r="36" spans="1:6">
      <c r="A36" t="s">
        <v>94</v>
      </c>
    </row>
    <row r="37" spans="1:6">
      <c r="A37" t="s">
        <v>95</v>
      </c>
      <c r="C37" t="s">
        <v>96</v>
      </c>
      <c r="F37">
        <v>19</v>
      </c>
    </row>
    <row r="38" spans="1:6">
      <c r="A38" t="s">
        <v>97</v>
      </c>
      <c r="C38" t="s">
        <v>96</v>
      </c>
    </row>
    <row r="39" spans="1:6">
      <c r="A39" t="s">
        <v>98</v>
      </c>
      <c r="C39" t="s">
        <v>99</v>
      </c>
      <c r="F39">
        <v>5</v>
      </c>
    </row>
    <row r="40" spans="1:6">
      <c r="A40" t="s">
        <v>100</v>
      </c>
      <c r="C40" t="s">
        <v>96</v>
      </c>
      <c r="F40">
        <v>1</v>
      </c>
    </row>
    <row r="41" spans="1:6">
      <c r="A41" t="s">
        <v>101</v>
      </c>
      <c r="C41" t="s">
        <v>96</v>
      </c>
    </row>
    <row r="42" spans="1:6">
      <c r="A42" t="s">
        <v>102</v>
      </c>
      <c r="C42" t="s">
        <v>96</v>
      </c>
    </row>
    <row r="43" spans="1:6">
      <c r="A43" t="s">
        <v>103</v>
      </c>
      <c r="C43" t="s">
        <v>96</v>
      </c>
      <c r="F43" t="s">
        <v>104</v>
      </c>
    </row>
    <row r="44" spans="1:6">
      <c r="A44" t="s">
        <v>105</v>
      </c>
      <c r="C44" t="s">
        <v>99</v>
      </c>
    </row>
  </sheetData>
  <hyperlinks>
    <hyperlink ref="E2" r:id="rId1" xr:uid="{56B2C2A7-1644-4DCA-8BB1-92BFEC1D427E}"/>
    <hyperlink ref="E3" r:id="rId2" xr:uid="{40889440-87A1-486C-A273-12907E6F0B32}"/>
    <hyperlink ref="E4" r:id="rId3" xr:uid="{A6804CAA-463B-43A2-A409-B5F881CFBF8F}"/>
    <hyperlink ref="E5" r:id="rId4" xr:uid="{E3B1DAB0-A0B8-4D10-A218-2BFE7783E2C2}"/>
    <hyperlink ref="E10" r:id="rId5" xr:uid="{42D1439E-305A-45A6-BE52-AE3A2606F54B}"/>
    <hyperlink ref="E11" r:id="rId6" xr:uid="{FD6EEDEF-7C58-41BF-8E5A-3254BD217ECD}"/>
    <hyperlink ref="E12" r:id="rId7" xr:uid="{1C149EDC-FFC5-4C79-9297-5D11A9B5DD33}"/>
    <hyperlink ref="E7" r:id="rId8" xr:uid="{935DE23C-1AA5-4308-BE6D-9605D222F503}"/>
    <hyperlink ref="E6" r:id="rId9" xr:uid="{FEE9AA8E-B132-4045-8A72-50A6055C28DF}"/>
    <hyperlink ref="E8" r:id="rId10" xr:uid="{7A52A523-9EC0-41F8-9087-284044423D69}"/>
    <hyperlink ref="E16" r:id="rId11" xr:uid="{D906AAC3-4837-40C8-8A00-663728B9B06F}"/>
    <hyperlink ref="G2" r:id="rId12" xr:uid="{9D989FC6-67A9-4DFE-85F9-B04155A6D9AC}"/>
    <hyperlink ref="G9" r:id="rId13" xr:uid="{141C48C7-BE51-47A2-B346-8A7A0929E5F2}"/>
    <hyperlink ref="G23" r:id="rId14" xr:uid="{6391A4FF-6AB0-44DA-96A3-A20582B363A5}"/>
    <hyperlink ref="G11" r:id="rId15" xr:uid="{8BA62EDC-D9D0-4715-866F-58F8DB130683}"/>
    <hyperlink ref="G14" r:id="rId16" xr:uid="{1790DF4B-7DF7-4C43-BAC4-28001A72EAAA}"/>
    <hyperlink ref="G19" r:id="rId17" xr:uid="{3F273EAA-DD6A-48F9-AC8B-33D8D6191E90}"/>
    <hyperlink ref="E13" r:id="rId18" xr:uid="{849BA00D-1479-4B27-A7BF-B029CD1A44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2B42-B235-4B94-9AF3-F0E835AC4E7B}">
  <dimension ref="A1:E15"/>
  <sheetViews>
    <sheetView tabSelected="1" workbookViewId="0">
      <selection activeCell="B12" sqref="B12"/>
    </sheetView>
  </sheetViews>
  <sheetFormatPr defaultRowHeight="14.45"/>
  <cols>
    <col min="1" max="1" width="50.85546875" customWidth="1"/>
    <col min="2" max="2" width="35.7109375" customWidth="1"/>
    <col min="3" max="3" width="37.140625" customWidth="1"/>
    <col min="4" max="4" width="24.140625" customWidth="1"/>
    <col min="5" max="5" width="49.7109375" customWidth="1"/>
    <col min="6" max="6" width="22.42578125" customWidth="1"/>
  </cols>
  <sheetData>
    <row r="1" spans="1:5">
      <c r="A1" s="31" t="s">
        <v>0</v>
      </c>
      <c r="B1" s="32" t="s">
        <v>106</v>
      </c>
      <c r="C1" s="32" t="s">
        <v>107</v>
      </c>
      <c r="D1" s="32" t="s">
        <v>108</v>
      </c>
      <c r="E1" s="33" t="s">
        <v>109</v>
      </c>
    </row>
    <row r="2" spans="1:5">
      <c r="A2" s="34" t="s">
        <v>71</v>
      </c>
      <c r="B2" s="35">
        <f>3.3</f>
        <v>3.3</v>
      </c>
      <c r="C2" s="43">
        <f>(150*10^-6+5*10^-3)*1000</f>
        <v>5.15</v>
      </c>
      <c r="D2" s="44">
        <f>B2*C2</f>
        <v>16.995000000000001</v>
      </c>
      <c r="E2" s="35"/>
    </row>
    <row r="3" spans="1:5">
      <c r="A3" s="27" t="s">
        <v>10</v>
      </c>
      <c r="B3" s="35">
        <f t="shared" ref="B3:B9" si="0">3.3</f>
        <v>3.3</v>
      </c>
      <c r="C3" s="43">
        <f>270*10^-6*1000</f>
        <v>0.27</v>
      </c>
      <c r="D3" s="44">
        <f t="shared" ref="D3:D8" si="1">B3*C3</f>
        <v>0.89100000000000001</v>
      </c>
      <c r="E3" t="s">
        <v>110</v>
      </c>
    </row>
    <row r="4" spans="1:5">
      <c r="A4" s="29" t="s">
        <v>12</v>
      </c>
      <c r="B4" s="35">
        <f t="shared" si="0"/>
        <v>3.3</v>
      </c>
      <c r="C4" s="43">
        <f>714*10^-6*1000</f>
        <v>0.71399999999999997</v>
      </c>
      <c r="D4" s="44">
        <f t="shared" si="1"/>
        <v>2.3561999999999999</v>
      </c>
      <c r="E4" s="28" t="s">
        <v>111</v>
      </c>
    </row>
    <row r="5" spans="1:5">
      <c r="A5" s="30" t="s">
        <v>17</v>
      </c>
      <c r="B5" s="35">
        <f t="shared" si="0"/>
        <v>3.3</v>
      </c>
      <c r="C5" s="45">
        <f>25*10^-3*1000</f>
        <v>25</v>
      </c>
      <c r="D5" s="44">
        <f t="shared" si="1"/>
        <v>82.5</v>
      </c>
      <c r="E5" s="28"/>
    </row>
    <row r="6" spans="1:5">
      <c r="A6" s="28" t="s">
        <v>112</v>
      </c>
      <c r="B6" s="35">
        <f t="shared" si="0"/>
        <v>3.3</v>
      </c>
      <c r="C6" s="45">
        <f>0.09*1000</f>
        <v>90</v>
      </c>
      <c r="D6" s="44">
        <f t="shared" si="1"/>
        <v>297</v>
      </c>
      <c r="E6" s="28"/>
    </row>
    <row r="7" spans="1:5">
      <c r="A7" s="28" t="s">
        <v>26</v>
      </c>
      <c r="B7" s="35">
        <f t="shared" si="0"/>
        <v>3.3</v>
      </c>
      <c r="C7" s="45">
        <f>0.005*1000</f>
        <v>5</v>
      </c>
      <c r="D7" s="44">
        <f t="shared" si="1"/>
        <v>16.5</v>
      </c>
      <c r="E7" s="28"/>
    </row>
    <row r="8" spans="1:5">
      <c r="A8" s="28" t="s">
        <v>113</v>
      </c>
      <c r="B8" s="35">
        <f t="shared" si="0"/>
        <v>3.3</v>
      </c>
      <c r="C8" s="45">
        <f>0.085*1000</f>
        <v>85</v>
      </c>
      <c r="D8" s="44">
        <f t="shared" si="1"/>
        <v>280.5</v>
      </c>
      <c r="E8" s="28"/>
    </row>
    <row r="9" spans="1:5">
      <c r="A9" s="28" t="s">
        <v>114</v>
      </c>
      <c r="B9" s="35">
        <f t="shared" si="0"/>
        <v>3.3</v>
      </c>
      <c r="C9" s="45">
        <f>0.04532*1000</f>
        <v>45.32</v>
      </c>
      <c r="D9" s="44">
        <f>B9*C9</f>
        <v>149.55599999999998</v>
      </c>
      <c r="E9" s="28"/>
    </row>
    <row r="10" spans="1:5">
      <c r="A10" t="s">
        <v>115</v>
      </c>
      <c r="C10" s="43">
        <f>SUM(C2:C9)</f>
        <v>256.45400000000001</v>
      </c>
      <c r="D10" s="43">
        <f>SUM(D2:D9)</f>
        <v>846.29819999999995</v>
      </c>
    </row>
    <row r="11" spans="1:5">
      <c r="A11" t="s">
        <v>116</v>
      </c>
      <c r="B11">
        <v>1</v>
      </c>
      <c r="C11" s="37"/>
    </row>
    <row r="12" spans="1:5">
      <c r="A12" t="s">
        <v>117</v>
      </c>
      <c r="B12" s="41">
        <f>C10*B11</f>
        <v>256.45400000000001</v>
      </c>
    </row>
    <row r="15" spans="1:5">
      <c r="A15" t="s">
        <v>118</v>
      </c>
      <c r="B15" s="41">
        <f>800/C10*60</f>
        <v>187.16806912740685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68329-0dcd-4830-8595-79b682981ccc" xsi:nil="true"/>
    <lcf76f155ced4ddcb4097134ff3c332f xmlns="fd6f15f9-bb8c-4351-be82-74396d211e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EDD50EE84EB409ED216BA932E8EBD" ma:contentTypeVersion="14" ma:contentTypeDescription="Create a new document." ma:contentTypeScope="" ma:versionID="9edf1928d1dd3ea49201afe7444e4ec8">
  <xsd:schema xmlns:xsd="http://www.w3.org/2001/XMLSchema" xmlns:xs="http://www.w3.org/2001/XMLSchema" xmlns:p="http://schemas.microsoft.com/office/2006/metadata/properties" xmlns:ns2="fd6f15f9-bb8c-4351-be82-74396d211e8a" xmlns:ns3="91168329-0dcd-4830-8595-79b682981ccc" targetNamespace="http://schemas.microsoft.com/office/2006/metadata/properties" ma:root="true" ma:fieldsID="3a85a07e1090f77590714de40c15543a" ns2:_="" ns3:_="">
    <xsd:import namespace="fd6f15f9-bb8c-4351-be82-74396d211e8a"/>
    <xsd:import namespace="91168329-0dcd-4830-8595-79b682981c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f15f9-bb8c-4351-be82-74396d211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68329-0dcd-4830-8595-79b682981c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1c43530-a32a-4799-a25c-6170da5b237a}" ma:internalName="TaxCatchAll" ma:showField="CatchAllData" ma:web="91168329-0dcd-4830-8595-79b682981c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6865B0-A10C-47E5-9892-FFA10D46B612}"/>
</file>

<file path=customXml/itemProps2.xml><?xml version="1.0" encoding="utf-8"?>
<ds:datastoreItem xmlns:ds="http://schemas.openxmlformats.org/officeDocument/2006/customXml" ds:itemID="{FD3474F7-C512-4AB5-8F7E-0F24FC8D61FF}"/>
</file>

<file path=customXml/itemProps3.xml><?xml version="1.0" encoding="utf-8"?>
<ds:datastoreItem xmlns:ds="http://schemas.openxmlformats.org/officeDocument/2006/customXml" ds:itemID="{436FBF01-7C9F-471B-B93F-7D789549F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Newman, Timothy</cp:lastModifiedBy>
  <cp:revision/>
  <dcterms:created xsi:type="dcterms:W3CDTF">2023-01-10T18:26:57Z</dcterms:created>
  <dcterms:modified xsi:type="dcterms:W3CDTF">2023-08-16T16:02:02Z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0x0101001D7EDD50EE84EB409ED216BA932E8EBD</vt:lpwstr>
  </property>
  <property fmtid="{D5CDD505-2E9C-101B-9397-08002B2CF9AE}" pid="3" name="MediaServiceImageTags">
    <vt:lpwstr/>
  </property>
</Properties>
</file>