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jones/Documents/gitlab/cervical-cancer-v2/experiments/japan/base_documents/data/"/>
    </mc:Choice>
  </mc:AlternateContent>
  <xr:revisionPtr revIDLastSave="0" documentId="13_ncr:1_{9ABE85F6-2925-4B4B-A2B5-57E8EEC2D24D}" xr6:coauthVersionLast="46" xr6:coauthVersionMax="46" xr10:uidLastSave="{00000000-0000-0000-0000-000000000000}"/>
  <bookViews>
    <workbookView xWindow="0" yWindow="460" windowWidth="33600" windowHeight="19000" xr2:uid="{FFA45ED1-D116-4840-9238-0969D68D44E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7" i="1" l="1"/>
  <c r="R7" i="1"/>
  <c r="S7" i="1"/>
  <c r="Q8" i="1"/>
  <c r="R8" i="1"/>
  <c r="S8" i="1"/>
  <c r="Q9" i="1"/>
  <c r="R9" i="1"/>
  <c r="S9" i="1"/>
  <c r="S6" i="1"/>
  <c r="R6" i="1"/>
  <c r="Q6" i="1"/>
  <c r="N9" i="1"/>
  <c r="M9" i="1"/>
  <c r="L9" i="1"/>
  <c r="N8" i="1"/>
  <c r="M8" i="1"/>
  <c r="L8" i="1"/>
  <c r="N7" i="1"/>
  <c r="M7" i="1"/>
  <c r="L7" i="1"/>
  <c r="N6" i="1"/>
  <c r="M6" i="1"/>
  <c r="L6" i="1"/>
  <c r="I11" i="1" l="1"/>
  <c r="I10" i="1"/>
  <c r="I9" i="1"/>
  <c r="I8" i="1"/>
  <c r="I7" i="1"/>
  <c r="I6" i="1"/>
  <c r="H11" i="1"/>
  <c r="J11" i="1" s="1"/>
  <c r="H10" i="1"/>
  <c r="H9" i="1"/>
  <c r="H8" i="1"/>
  <c r="H7" i="1"/>
  <c r="H6" i="1"/>
  <c r="G11" i="1"/>
  <c r="G10" i="1"/>
  <c r="G9" i="1"/>
  <c r="G8" i="1"/>
  <c r="G7" i="1"/>
  <c r="G6" i="1"/>
  <c r="E18" i="1"/>
  <c r="E17" i="1"/>
  <c r="E16" i="1"/>
  <c r="E11" i="1"/>
  <c r="E10" i="1"/>
  <c r="E9" i="1"/>
  <c r="E8" i="1"/>
  <c r="E7" i="1"/>
  <c r="E6" i="1"/>
  <c r="J10" i="1" l="1"/>
  <c r="J6" i="1"/>
  <c r="J7" i="1"/>
  <c r="J8" i="1"/>
  <c r="J9" i="1"/>
</calcChain>
</file>

<file path=xl/sharedStrings.xml><?xml version="1.0" encoding="utf-8"?>
<sst xmlns="http://schemas.openxmlformats.org/spreadsheetml/2006/main" count="45" uniqueCount="35">
  <si>
    <t>30s</t>
  </si>
  <si>
    <t>40s</t>
  </si>
  <si>
    <t>50s</t>
  </si>
  <si>
    <t>60s</t>
  </si>
  <si>
    <t>70s</t>
  </si>
  <si>
    <t>2008-2009</t>
  </si>
  <si>
    <t>Kuramoto 2011</t>
  </si>
  <si>
    <t>Yoshitake 2006</t>
  </si>
  <si>
    <t>25 years</t>
  </si>
  <si>
    <t>20s</t>
  </si>
  <si>
    <t>Unpublished</t>
  </si>
  <si>
    <t>Average</t>
  </si>
  <si>
    <t>CIN1</t>
  </si>
  <si>
    <t>CIN2</t>
  </si>
  <si>
    <t>CIN3</t>
  </si>
  <si>
    <t>Distribution CINs (based on national overall data)</t>
  </si>
  <si>
    <t>National data</t>
  </si>
  <si>
    <t>CIN 1 – 0.0033 – 0.33%</t>
  </si>
  <si>
    <t>CIN2 – 0.0013 – 0.13%</t>
  </si>
  <si>
    <t>CIN3 – 0.0011 - 0.11%</t>
  </si>
  <si>
    <t>Total – 0.0057 – 0.57%</t>
  </si>
  <si>
    <t>CIN1 proportion</t>
  </si>
  <si>
    <t>CIN2 proportion</t>
  </si>
  <si>
    <t>CIN3 proportion</t>
  </si>
  <si>
    <t>Catherine data</t>
  </si>
  <si>
    <t>%</t>
  </si>
  <si>
    <t>CIN2/3</t>
  </si>
  <si>
    <t>Percent 16</t>
  </si>
  <si>
    <t>Percent 18</t>
  </si>
  <si>
    <t>Percent Other/HR</t>
  </si>
  <si>
    <t>20_29</t>
  </si>
  <si>
    <t>30_39</t>
  </si>
  <si>
    <t>40_49</t>
  </si>
  <si>
    <t>50+</t>
  </si>
  <si>
    <t>Other/HR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</si>
</sst>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8">
    <xf numFmtId="0" fontId="0" fillId="0" borderId="0" xfId="0"/>
    <xf numFmtId="16" fontId="0" fillId="0" borderId="0" xfId="0" applyNumberFormat="1"/>
    <xf numFmtId="0" fontId="1" fillId="0" borderId="0" xfId="0" applyFont="1" applyAlignment="1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/>
    <xf numFmtId="9" fontId="0" fillId="0" borderId="0" xfId="0" applyNumberFormat="1"/>
    <xf numFmtId="0" fontId="0" fillId="2" borderId="0" xfId="0" applyFill="1"/>
    <xf numFmtId="164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107D2-451C-464D-BD19-21ACEB227149}">
  <dimension ref="A2:S19"/>
  <sheetViews>
    <sheetView tabSelected="1" workbookViewId="0">
      <selection activeCell="V6" sqref="V6"/>
    </sheetView>
  </sheetViews>
  <sheetFormatPr baseColWidth="10" defaultColWidth="8.83203125" defaultRowHeight="15" x14ac:dyDescent="0.2"/>
  <cols>
    <col min="2" max="2" width="13.1640625" bestFit="1" customWidth="1"/>
    <col min="3" max="3" width="22.83203125" bestFit="1" customWidth="1"/>
    <col min="4" max="4" width="12.1640625" bestFit="1" customWidth="1"/>
    <col min="5" max="5" width="13.6640625" bestFit="1" customWidth="1"/>
    <col min="6" max="6" width="1.83203125" style="6" customWidth="1"/>
    <col min="7" max="7" width="12.83203125" customWidth="1"/>
    <col min="8" max="8" width="13.5" customWidth="1"/>
    <col min="9" max="9" width="14" customWidth="1"/>
    <col min="11" max="11" width="1.83203125" style="6" customWidth="1"/>
    <col min="14" max="14" width="14.5" bestFit="1" customWidth="1"/>
    <col min="15" max="15" width="1.83203125" style="6" customWidth="1"/>
  </cols>
  <sheetData>
    <row r="2" spans="1:19" x14ac:dyDescent="0.2">
      <c r="G2" t="s">
        <v>15</v>
      </c>
    </row>
    <row r="3" spans="1:19" x14ac:dyDescent="0.2">
      <c r="B3" t="s">
        <v>6</v>
      </c>
      <c r="C3" t="s">
        <v>7</v>
      </c>
      <c r="D3" t="s">
        <v>10</v>
      </c>
      <c r="E3" t="s">
        <v>11</v>
      </c>
      <c r="G3" t="s">
        <v>12</v>
      </c>
      <c r="H3" t="s">
        <v>13</v>
      </c>
      <c r="I3" t="s">
        <v>14</v>
      </c>
      <c r="J3" t="s">
        <v>26</v>
      </c>
      <c r="L3" s="5" t="s">
        <v>27</v>
      </c>
      <c r="M3" t="s">
        <v>28</v>
      </c>
      <c r="N3" t="s">
        <v>29</v>
      </c>
    </row>
    <row r="4" spans="1:19" x14ac:dyDescent="0.2">
      <c r="B4" s="1" t="s">
        <v>5</v>
      </c>
      <c r="C4" t="s">
        <v>8</v>
      </c>
      <c r="D4" t="s">
        <v>24</v>
      </c>
      <c r="Q4" t="s">
        <v>25</v>
      </c>
      <c r="R4" t="s">
        <v>25</v>
      </c>
      <c r="S4" t="s">
        <v>25</v>
      </c>
    </row>
    <row r="5" spans="1:19" x14ac:dyDescent="0.2">
      <c r="B5" s="1" t="s">
        <v>25</v>
      </c>
      <c r="C5" t="s">
        <v>25</v>
      </c>
      <c r="D5" t="s">
        <v>25</v>
      </c>
      <c r="E5" t="s">
        <v>25</v>
      </c>
      <c r="G5" t="s">
        <v>25</v>
      </c>
      <c r="H5" t="s">
        <v>25</v>
      </c>
      <c r="I5" t="s">
        <v>25</v>
      </c>
      <c r="J5" t="s">
        <v>25</v>
      </c>
      <c r="Q5">
        <v>16</v>
      </c>
      <c r="R5">
        <v>18</v>
      </c>
      <c r="S5" t="s">
        <v>34</v>
      </c>
    </row>
    <row r="6" spans="1:19" x14ac:dyDescent="0.2">
      <c r="A6" t="s">
        <v>9</v>
      </c>
      <c r="C6">
        <v>0.05</v>
      </c>
      <c r="D6">
        <v>0.59</v>
      </c>
      <c r="E6">
        <f>AVERAGE(C6:D6)</f>
        <v>0.32</v>
      </c>
      <c r="G6" s="3">
        <f t="shared" ref="G6:G11" si="0">E6*$E$16</f>
        <v>0.18526315789473685</v>
      </c>
      <c r="H6" s="3">
        <f t="shared" ref="H6:H11" si="1">E6*$E$17</f>
        <v>7.2982456140350885E-2</v>
      </c>
      <c r="I6" s="3">
        <f t="shared" ref="I6:I11" si="2">E6*$E$18</f>
        <v>6.1754385964912291E-2</v>
      </c>
      <c r="J6" s="4">
        <f>SUM(H6,I6)</f>
        <v>0.13473684210526318</v>
      </c>
      <c r="L6" s="4">
        <f>(26 + 1 + 9)/78</f>
        <v>0.46153846153846156</v>
      </c>
      <c r="M6" s="4">
        <f>(6 + 1 + 9) / 78</f>
        <v>0.20512820512820512</v>
      </c>
      <c r="N6" s="4">
        <f>(78 - 26 - 6 - 1) / 78</f>
        <v>0.57692307692307687</v>
      </c>
      <c r="P6" t="s">
        <v>30</v>
      </c>
      <c r="Q6" s="7">
        <f>J6*L6</f>
        <v>6.2186234817813782E-2</v>
      </c>
      <c r="R6" s="7">
        <f>J6*M6</f>
        <v>2.7638326585695011E-2</v>
      </c>
      <c r="S6" s="7">
        <f>J6*N6</f>
        <v>7.773279352226721E-2</v>
      </c>
    </row>
    <row r="7" spans="1:19" x14ac:dyDescent="0.2">
      <c r="A7" t="s">
        <v>0</v>
      </c>
      <c r="B7">
        <v>0.61</v>
      </c>
      <c r="C7">
        <v>0.43</v>
      </c>
      <c r="E7">
        <f>AVERAGE(B7:C7)</f>
        <v>0.52</v>
      </c>
      <c r="G7" s="3">
        <f t="shared" si="0"/>
        <v>0.3010526315789474</v>
      </c>
      <c r="H7" s="3">
        <f t="shared" si="1"/>
        <v>0.11859649122807019</v>
      </c>
      <c r="I7" s="3">
        <f t="shared" si="2"/>
        <v>0.10035087719298247</v>
      </c>
      <c r="J7" s="4">
        <f t="shared" ref="J7:J11" si="3">SUM(H7,I7)</f>
        <v>0.21894736842105267</v>
      </c>
      <c r="L7" s="4">
        <f>(30 + 5) / 133</f>
        <v>0.26315789473684209</v>
      </c>
      <c r="M7" s="4">
        <f>(10 + 5) / 133</f>
        <v>0.11278195488721804</v>
      </c>
      <c r="N7" s="4">
        <f>(133 - 30 - 10) / 133</f>
        <v>0.6992481203007519</v>
      </c>
      <c r="P7" t="s">
        <v>31</v>
      </c>
      <c r="Q7" s="7">
        <f t="shared" ref="Q7:Q9" si="4">J7*L7</f>
        <v>5.7617728531855962E-2</v>
      </c>
      <c r="R7" s="7">
        <f t="shared" ref="R7:R9" si="5">J7*M7</f>
        <v>2.4693312227938271E-2</v>
      </c>
      <c r="S7" s="7">
        <f t="shared" ref="S7:S9" si="6">J7*N7</f>
        <v>0.15309853581321728</v>
      </c>
    </row>
    <row r="8" spans="1:19" x14ac:dyDescent="0.2">
      <c r="A8" t="s">
        <v>1</v>
      </c>
      <c r="B8">
        <v>0.45</v>
      </c>
      <c r="C8">
        <v>1.28</v>
      </c>
      <c r="E8">
        <f>AVERAGE(B8:C8)</f>
        <v>0.86499999999999999</v>
      </c>
      <c r="G8" s="3">
        <f t="shared" si="0"/>
        <v>0.50078947368421056</v>
      </c>
      <c r="H8" s="3">
        <f t="shared" si="1"/>
        <v>0.19728070175438597</v>
      </c>
      <c r="I8" s="3">
        <f t="shared" si="2"/>
        <v>0.16692982456140351</v>
      </c>
      <c r="J8" s="4">
        <f t="shared" si="3"/>
        <v>0.36421052631578948</v>
      </c>
      <c r="L8" s="4">
        <f>(9 + 2) / 55</f>
        <v>0.2</v>
      </c>
      <c r="M8" s="4">
        <f>(2 + 2) / 55</f>
        <v>7.2727272727272724E-2</v>
      </c>
      <c r="N8" s="4">
        <f>(55 - 9 - 2) / 55</f>
        <v>0.8</v>
      </c>
      <c r="P8" t="s">
        <v>32</v>
      </c>
      <c r="Q8" s="7">
        <f t="shared" si="4"/>
        <v>7.2842105263157902E-2</v>
      </c>
      <c r="R8" s="7">
        <f t="shared" si="5"/>
        <v>2.648803827751196E-2</v>
      </c>
      <c r="S8" s="7">
        <f t="shared" si="6"/>
        <v>0.29136842105263161</v>
      </c>
    </row>
    <row r="9" spans="1:19" x14ac:dyDescent="0.2">
      <c r="A9" t="s">
        <v>2</v>
      </c>
      <c r="B9">
        <v>0.17</v>
      </c>
      <c r="C9">
        <v>0.72</v>
      </c>
      <c r="E9">
        <f>AVERAGE(B9:C9)</f>
        <v>0.44500000000000001</v>
      </c>
      <c r="G9" s="3">
        <f t="shared" si="0"/>
        <v>0.25763157894736843</v>
      </c>
      <c r="H9" s="3">
        <f t="shared" si="1"/>
        <v>0.10149122807017545</v>
      </c>
      <c r="I9" s="3">
        <f t="shared" si="2"/>
        <v>8.5877192982456149E-2</v>
      </c>
      <c r="J9" s="4">
        <f t="shared" si="3"/>
        <v>0.1873684210526316</v>
      </c>
      <c r="L9" s="4">
        <f>(3 + 1 + 1) / 30</f>
        <v>0.16666666666666666</v>
      </c>
      <c r="M9" s="4">
        <f>(2 + 1 + 1) / 30</f>
        <v>0.13333333333333333</v>
      </c>
      <c r="N9" s="4">
        <f>(30 - 3 - 2 - 1) / 30</f>
        <v>0.8</v>
      </c>
      <c r="P9" t="s">
        <v>33</v>
      </c>
      <c r="Q9" s="7">
        <f t="shared" si="4"/>
        <v>3.1228070175438598E-2</v>
      </c>
      <c r="R9" s="7">
        <f t="shared" si="5"/>
        <v>2.498245614035088E-2</v>
      </c>
      <c r="S9" s="7">
        <f t="shared" si="6"/>
        <v>0.14989473684210528</v>
      </c>
    </row>
    <row r="10" spans="1:19" x14ac:dyDescent="0.2">
      <c r="A10" t="s">
        <v>3</v>
      </c>
      <c r="B10">
        <v>0.09</v>
      </c>
      <c r="C10">
        <v>0.21</v>
      </c>
      <c r="E10">
        <f>AVERAGE(B10:C10)</f>
        <v>0.15</v>
      </c>
      <c r="G10" s="3">
        <f t="shared" si="0"/>
        <v>8.6842105263157901E-2</v>
      </c>
      <c r="H10" s="3">
        <f t="shared" si="1"/>
        <v>3.4210526315789476E-2</v>
      </c>
      <c r="I10" s="3">
        <f t="shared" si="2"/>
        <v>2.8947368421052631E-2</v>
      </c>
      <c r="J10" s="4">
        <f t="shared" si="3"/>
        <v>6.3157894736842107E-2</v>
      </c>
      <c r="L10" s="4"/>
      <c r="M10" s="4"/>
      <c r="N10" s="4"/>
    </row>
    <row r="11" spans="1:19" x14ac:dyDescent="0.2">
      <c r="A11" t="s">
        <v>4</v>
      </c>
      <c r="B11">
        <v>0.09</v>
      </c>
      <c r="C11">
        <v>0.04</v>
      </c>
      <c r="E11">
        <f>AVERAGE(B11:C11)</f>
        <v>6.5000000000000002E-2</v>
      </c>
      <c r="G11" s="3">
        <f t="shared" si="0"/>
        <v>3.7631578947368426E-2</v>
      </c>
      <c r="H11" s="3">
        <f t="shared" si="1"/>
        <v>1.4824561403508773E-2</v>
      </c>
      <c r="I11" s="3">
        <f t="shared" si="2"/>
        <v>1.2543859649122809E-2</v>
      </c>
      <c r="J11" s="4">
        <f t="shared" si="3"/>
        <v>2.7368421052631584E-2</v>
      </c>
      <c r="L11" s="4"/>
      <c r="M11" s="4"/>
      <c r="N11" s="4"/>
    </row>
    <row r="14" spans="1:19" x14ac:dyDescent="0.2">
      <c r="C14" t="s">
        <v>16</v>
      </c>
    </row>
    <row r="16" spans="1:19" ht="16" x14ac:dyDescent="0.2">
      <c r="C16" s="2" t="s">
        <v>17</v>
      </c>
      <c r="D16" t="s">
        <v>21</v>
      </c>
      <c r="E16">
        <f>0.33/0.57</f>
        <v>0.57894736842105265</v>
      </c>
    </row>
    <row r="17" spans="3:5" ht="16" x14ac:dyDescent="0.2">
      <c r="C17" s="2" t="s">
        <v>18</v>
      </c>
      <c r="D17" t="s">
        <v>22</v>
      </c>
      <c r="E17">
        <f>0.13/0.57</f>
        <v>0.22807017543859651</v>
      </c>
    </row>
    <row r="18" spans="3:5" ht="16" x14ac:dyDescent="0.2">
      <c r="C18" s="2" t="s">
        <v>19</v>
      </c>
      <c r="D18" t="s">
        <v>23</v>
      </c>
      <c r="E18">
        <f>0.11/0.57</f>
        <v>0.19298245614035089</v>
      </c>
    </row>
    <row r="19" spans="3:5" ht="16" x14ac:dyDescent="0.2">
      <c r="C19" s="2" t="s">
        <v>20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37A3C9123BDE44C8AD50F808F186529" ma:contentTypeVersion="12" ma:contentTypeDescription="Create a new document." ma:contentTypeScope="" ma:versionID="1d2d398471649a6c69548af9f8ebd479">
  <xsd:schema xmlns:xsd="http://www.w3.org/2001/XMLSchema" xmlns:xs="http://www.w3.org/2001/XMLSchema" xmlns:p="http://schemas.microsoft.com/office/2006/metadata/properties" xmlns:ns3="dcda1828-1d71-4e9b-9798-841a3c408bcb" xmlns:ns4="4f5febe0-14ac-4f16-963b-fc17ffa2fe2a" targetNamespace="http://schemas.microsoft.com/office/2006/metadata/properties" ma:root="true" ma:fieldsID="75ee2b0d67db06edf6c8960df87112f3" ns3:_="" ns4:_="">
    <xsd:import namespace="dcda1828-1d71-4e9b-9798-841a3c408bcb"/>
    <xsd:import namespace="4f5febe0-14ac-4f16-963b-fc17ffa2fe2a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OCR" minOccurs="0"/>
                <xsd:element ref="ns4:MediaServiceEventHashCode" minOccurs="0"/>
                <xsd:element ref="ns4:MediaServiceGenerationTim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cda1828-1d71-4e9b-9798-841a3c408bcb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5febe0-14ac-4f16-963b-fc17ffa2fe2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internalName="MediaServiceAutoTags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BBA660C-F714-44E0-A5C4-ED8F1846BF0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cda1828-1d71-4e9b-9798-841a3c408bcb"/>
    <ds:schemaRef ds:uri="4f5febe0-14ac-4f16-963b-fc17ffa2fe2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CA04FFC-103F-4039-8D15-3E38705C40B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AE89551C-41EA-4149-AFBA-BB014D56F64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Subramanian, Sujha</dc:creator>
  <cp:lastModifiedBy>Kasey Jones</cp:lastModifiedBy>
  <dcterms:created xsi:type="dcterms:W3CDTF">2020-06-16T09:06:48Z</dcterms:created>
  <dcterms:modified xsi:type="dcterms:W3CDTF">2021-04-28T16:42:43Z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0x010100037A3C9123BDE44C8AD50F808F186529</vt:lpwstr>
  </property>
</Properties>
</file>