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4"/>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erprise Information" sheetId="1" r:id="rId4"/>
    <sheet state="visible" name="ML1 -capabilities assesment" sheetId="2" r:id="rId5"/>
    <sheet state="visible" name="ML2 -capabilities assesment" sheetId="3" r:id="rId6"/>
    <sheet state="visible" name="ML3 -capabilities assesment" sheetId="4" r:id="rId7"/>
    <sheet state="visible" name="ML4 -capabilities assesment" sheetId="5" r:id="rId8"/>
    <sheet state="visible" name="Analysis" sheetId="6" r:id="rId9"/>
    <sheet state="visible" name="Analysis ARCH LEVELS" sheetId="7" r:id="rId10"/>
    <sheet state="visible" name="Puntajes Maximos Por niveles" sheetId="8" r:id="rId11"/>
    <sheet state="visible" name="resumen-relacion-procesos-c (2)" sheetId="9" r:id="rId12"/>
    <sheet state="visible" name="resumen-relacion-procesos-capac" sheetId="10" r:id="rId13"/>
    <sheet state="visible" name="Objetivos del modelo Altus" sheetId="11" r:id="rId14"/>
    <sheet state="visible" name="BalanceScoreCArdConf" sheetId="12" r:id="rId15"/>
  </sheets>
  <definedNames/>
  <calcPr/>
  <extLst>
    <ext uri="GoogleSheetsCustomDataVersion1">
      <go:sheetsCustomData xmlns:go="http://customooxmlschemas.google.com/" r:id="rId16" roundtripDataSignature="AMtx7miDNlfUdSVQ2hkJ8l8p9hbS/BWmxg=="/>
    </ext>
  </extLst>
</workbook>
</file>

<file path=xl/comments1.xml><?xml version="1.0" encoding="utf-8"?>
<comments xmlns:r="http://schemas.openxmlformats.org/officeDocument/2006/relationships" xmlns="http://schemas.openxmlformats.org/spreadsheetml/2006/main">
  <authors>
    <author/>
  </authors>
  <commentList>
    <comment authorId="0" ref="T2">
      <text>
        <t xml:space="preserve">======
ID#AAAAga7RWL8
    (2022-10-24 09:21:28)
Indica el porcentaje en el que se ha cubierto un nivel arquitectónico en el nivel de madurez que se esté valorando, de acuerdo a su valor máximo en la suma. Tomando en consideración, que solo se dará por cubierto un nivel arquitectónico, cuando su valoración en todas las capacidades sea "excelente".</t>
      </text>
    </comment>
    <comment authorId="0" ref="S2">
      <text>
        <t xml:space="preserve">======
ID#AAAAga7RWL0
    (2022-10-24 09:21:28)
Se calcula a partir del número de capacidades con evidencias inexistentes, dividido entre el número total de capacidades.
Debo corrgirlo para que no penalize las que no aplican.</t>
      </text>
    </comment>
    <comment authorId="0" ref="T13">
      <text>
        <t xml:space="preserve">======
ID#AAAAga7RWLk
    (2022-10-24 09:21:28)
En ML1 el nivel arquitectónico formativo representa el 10% del total de capacidades a cubrir en este nivel de madurez.</t>
      </text>
    </comment>
    <comment authorId="0" ref="W10">
      <text>
        <t xml:space="preserve">======
ID#AAAAga7RWLQ
    (2022-10-24 09:21:28)
Si la moda es -1 inidica que hay demasiadas cosas que no se aplican,</t>
      </text>
    </comment>
    <comment authorId="0" ref="Q13">
      <text>
        <t xml:space="preserve">======
ID#AAAAiqqzcMg
    (2022-10-24 09:21:28)
Valor máximo posible: 10</t>
      </text>
    </comment>
    <comment authorId="0" ref="T10">
      <text>
        <t xml:space="preserve">======
ID#AAAAiqqzcMM
    (2022-10-24 09:21:28)
En ML1 el nivel arquitectónico de configuración representa el 35% del total de capacidades a cubrir en este nivel de madurez.</t>
      </text>
    </comment>
    <comment authorId="0" ref="T27">
      <text>
        <t xml:space="preserve">======
ID#AAAAiqqzcME
    (2022-10-24 09:21:28)
En ML1 el nivel arquitectónico de memoria transaccional representa el 15% del total de capacidades a cubrir en este nivel de madurez.</t>
      </text>
    </comment>
    <comment authorId="0" ref="V28">
      <text>
        <t xml:space="preserve">======
ID#AAAAiqqzcL8
    (2022-10-24 09:21:28)
Porcentaje del nivel de madurez cubierto.</t>
      </text>
    </comment>
    <comment authorId="0" ref="T14">
      <text>
        <t xml:space="preserve">======
ID#AAAAiqqzcL0
    (2022-10-24 09:21:28)
En ML1 el nivel arquitectónico operativo representa el 5% del total de capacidades a cubrir en este nivel de madurez.</t>
      </text>
    </comment>
    <comment authorId="0" ref="T17">
      <text>
        <t xml:space="preserve">======
ID#AAAAiqqzcL4
    (2022-10-24 09:21:28)
En ML1 el nivel arquitectónico proactivo representa el 10% del total de capacidades a cubrir en este nivel de madurez.</t>
      </text>
    </comment>
    <comment authorId="0" ref="T23">
      <text>
        <t xml:space="preserve">======
ID#AAAAiqqzcLw
    (2022-10-24 09:21:28)
En ML1 el nivel arquitectónico social representa el 5% del total de capacidades a cubrir en este nivel de madurez.</t>
      </text>
    </comment>
    <comment authorId="0" ref="W2">
      <text>
        <t xml:space="preserve">======
ID#AAAAiqqzcLY
    (2022-10-24 09:21:28)
Al estar trabajando con variables cualitativas se ha decidido calcular la moda o el valor mínimo. para de esta forma saber cual es la valoración mas recurrente de las capacidades de un nivel arquitectónico.</t>
      </text>
    </comment>
    <comment authorId="0" ref="T22">
      <text>
        <t xml:space="preserve">======
ID#AAAAiqqzcLE
    (2022-10-24 09:21:28)
En ML1 el nivel arquitectónico de valoración sp3 representa el 20% del total de capacidades a cubrir en este nivel de madurez.</t>
      </text>
    </comment>
    <comment authorId="0" ref="Q10">
      <text>
        <t xml:space="preserve">======
ID#AAAAiqqzcKs
    (2022-10-24 09:21:28)
Valor máximo posible: 35</t>
      </text>
    </comment>
  </commentList>
  <extLst>
    <ext uri="GoogleSheetsCustomDataVersion1">
      <go:sheetsCustomData xmlns:go="http://customooxmlschemas.google.com/" r:id="rId1" roundtripDataSignature="AMtx7mgmoKNMbHEOY0A2NaZCzbDJkT4R5g=="/>
    </ext>
  </extLst>
</comments>
</file>

<file path=xl/comments2.xml><?xml version="1.0" encoding="utf-8"?>
<comments xmlns:r="http://schemas.openxmlformats.org/officeDocument/2006/relationships" xmlns="http://schemas.openxmlformats.org/spreadsheetml/2006/main">
  <authors>
    <author/>
  </authors>
  <commentList>
    <comment authorId="0" ref="U11">
      <text>
        <t xml:space="preserve">======
ID#AAAAga7RWMc
    (2022-10-24 09:21:28)
En ML1 el nivel arquitectónico de configuración representa el 35% del total de capacidades a cubrir en este nivel de madurez.</t>
      </text>
    </comment>
    <comment authorId="0" ref="X11">
      <text>
        <t xml:space="preserve">======
ID#AAAAga7RWMg
    (2022-10-24 09:21:28)
Si la moda es -1 inidica que hay demasiadas cosas que no se aplican,</t>
      </text>
    </comment>
    <comment authorId="0" ref="R3">
      <text>
        <t xml:space="preserve">======
ID#AAAAga7RWMY
    (2022-10-24 09:21:28)
Valor máximo posible: 35</t>
      </text>
    </comment>
    <comment authorId="0" ref="U3">
      <text>
        <t xml:space="preserve">======
ID#AAAAga7RWMQ
    (2022-10-24 09:21:28)
En ML1 el nivel arquitectónico de configuración representa el 35% del total de capacidades a cubrir en este nivel de madurez.</t>
      </text>
    </comment>
    <comment authorId="0" ref="T2">
      <text>
        <t xml:space="preserve">======
ID#AAAAga7RWMI
José Arturo Mora Soto    (2022-10-24 09:21:28)
Se calcula a partir del número de capacidades con evidencias inexistentes, dividido entre el número total de capacidades.</t>
      </text>
    </comment>
    <comment authorId="0" ref="R10">
      <text>
        <t xml:space="preserve">======
ID#AAAAga7RWLw
    (2022-10-24 09:21:28)
Valor máximo posible: 10</t>
      </text>
    </comment>
    <comment authorId="0" ref="U15">
      <text>
        <t xml:space="preserve">======
ID#AAAAga7RWLo
    (2022-10-24 09:21:28)
En ML1 el nivel arquitectónico de memoria transaccional representa el 15% del total de capacidades a cubrir en este nivel de madurez.</t>
      </text>
    </comment>
    <comment authorId="0" ref="U7">
      <text>
        <t xml:space="preserve">======
ID#AAAAga7RWLc
    (2022-10-24 09:21:28)
En ML1 el nivel arquitectónico de configuración representa el 35% del total de capacidades a cubrir en este nivel de madurez.</t>
      </text>
    </comment>
    <comment authorId="0" ref="U6">
      <text>
        <t xml:space="preserve">======
ID#AAAAga7RWLU
    (2022-10-24 09:21:28)
En ML1 el nivel arquitectónico formativo representa el 10% del total de capacidades a cubrir en este nivel de madurez.</t>
      </text>
    </comment>
    <comment authorId="0" ref="W16">
      <text>
        <t xml:space="preserve">======
ID#AAAAga7RWK0
    (2022-10-24 09:21:28)
Porcentaje del nivel de madurez cubierto.</t>
      </text>
    </comment>
    <comment authorId="0" ref="R7">
      <text>
        <t xml:space="preserve">======
ID#AAAAiqqzcMw
    (2022-10-24 09:21:28)
Valor máximo posible: 35</t>
      </text>
    </comment>
    <comment authorId="0" ref="U10">
      <text>
        <t xml:space="preserve">======
ID#AAAAiqqzcMs
    (2022-10-24 09:21:28)
En ML1 el nivel arquitectónico formativo representa el 10% del total de capacidades a cubrir en este nivel de madurez.</t>
      </text>
    </comment>
    <comment authorId="0" ref="X2">
      <text>
        <t xml:space="preserve">======
ID#AAAAiqqzcMY
José Arturo Mora Soto    (2022-10-24 09:21:28)
Al estar trabajando con variables cualitativas se ha decidido calcular la moda o el valor mínimo. para de esta forma saber cual es la valoración mas recurrente de las capacidades de un nivel arquitectónico.</t>
      </text>
    </comment>
    <comment authorId="0" ref="U2">
      <text>
        <t xml:space="preserve">======
ID#AAAAiqqzcMQ
José Arturo Mora Soto    (2022-10-24 09:21:28)
Indica el porcentaje en el que se ha cubierto un nivel arquitectónico en el nivel de madurez que se esté valorando, de acuerdo a su valor máximo en la suma. Tomando en consideración, que solo se dará por cubierto un nivel arquitectónico, cuando su valoración en todas las capacidades sea "excelente".</t>
      </text>
    </comment>
    <comment authorId="0" ref="R6">
      <text>
        <t xml:space="preserve">======
ID#AAAAiqqzcMU
    (2022-10-24 09:21:28)
Valor máximo posible: 10</t>
      </text>
    </comment>
    <comment authorId="0" ref="X7">
      <text>
        <t xml:space="preserve">======
ID#AAAAiqqzcMI
    (2022-10-24 09:21:28)
Si la moda es -1 inidica que hay demasiadas cosas que no se aplican,</t>
      </text>
    </comment>
    <comment authorId="0" ref="R11">
      <text>
        <t xml:space="preserve">======
ID#AAAAiqqzcK8
    (2022-10-24 09:21:28)
Valor máximo posible: 35</t>
      </text>
    </comment>
    <comment authorId="0" ref="X3">
      <text>
        <t xml:space="preserve">======
ID#AAAAiqqzcK0
    (2022-10-24 09:21:28)
Si la moda es -1 inidica que hay demasiadas cosas que no se aplican,</t>
      </text>
    </comment>
  </commentList>
  <extLst>
    <ext uri="GoogleSheetsCustomDataVersion1">
      <go:sheetsCustomData xmlns:go="http://customooxmlschemas.google.com/" r:id="rId1" roundtripDataSignature="AMtx7mi2OAqk80tOyK6RyVW6VcFGo//GLw=="/>
    </ext>
  </extLst>
</comments>
</file>

<file path=xl/comments3.xml><?xml version="1.0" encoding="utf-8"?>
<comments xmlns:r="http://schemas.openxmlformats.org/officeDocument/2006/relationships" xmlns="http://schemas.openxmlformats.org/spreadsheetml/2006/main">
  <authors>
    <author/>
  </authors>
  <commentList>
    <comment authorId="0" ref="T10">
      <text>
        <t xml:space="preserve">======
ID#AAAAga7RWMU
    (2022-10-24 09:21:28)
En ML1 el nivel arquitectónico de configuración representa el 35% del total de capacidades a cubrir en este nivel de madurez.</t>
      </text>
    </comment>
    <comment authorId="0" ref="Q10">
      <text>
        <t xml:space="preserve">======
ID#AAAAga7RWMM
    (2022-10-24 09:21:28)
Valor máximo posible: 35</t>
      </text>
    </comment>
    <comment authorId="0" ref="S6">
      <text>
        <t xml:space="preserve">======
ID#AAAAga7RWMA
German Lenin Dugarte Peña    (2022-10-24 09:21:28)
Posible error?
No debería dividir entre 3? Al seer la cantidad de capacidades de configuración en el NM3?</t>
      </text>
    </comment>
    <comment authorId="0" ref="W10">
      <text>
        <t xml:space="preserve">======
ID#AAAAga7RWL4
    (2022-10-24 09:21:28)
Si la moda es -1 inidica que hay demasiadas cosas que no se aplican,</t>
      </text>
    </comment>
    <comment authorId="0" ref="W2">
      <text>
        <t xml:space="preserve">======
ID#AAAAga7RWLI
José Arturo Mora Soto    (2022-10-24 09:21:28)
Al estar trabajando con variables cualitativas se ha decidido calcular la moda o el valor mínimo. para de esta forma saber cual es la valoración mas recurrente de las capacidades de un nivel arquitectónico.</t>
      </text>
    </comment>
    <comment authorId="0" ref="T2">
      <text>
        <t xml:space="preserve">======
ID#AAAAga7RWK4
José Arturo Mora Soto    (2022-10-24 09:21:28)
Indica el porcentaje en el que se ha cubierto un nivel arquitectónico en el nivel de madurez que se esté valorando, de acuerdo a su valor máximo en la suma. Tomando en consideración, que solo se dará por cubierto un nivel arquitectónico, cuando su valoración en todas las capacidades sea "excelente".</t>
      </text>
    </comment>
    <comment authorId="0" ref="Q14">
      <text>
        <t xml:space="preserve">======
ID#AAAAga7RWK8
    (2022-10-24 09:21:28)
Valor máximo posible: 35</t>
      </text>
    </comment>
    <comment authorId="0" ref="S2">
      <text>
        <t xml:space="preserve">======
ID#AAAAga7RWKs
José Arturo Mora Soto    (2022-10-24 09:21:28)
Se calcula a partir del número de capacidades con evidencias inexistentes, dividido entre el número total de capacidades.</t>
      </text>
    </comment>
    <comment authorId="0" ref="T6">
      <text>
        <t xml:space="preserve">======
ID#AAAAga7RWKw
    (2022-10-24 09:21:28)
En ML1 el nivel arquitectónico formativo representa el 10% del total de capacidades a cubrir en este nivel de madurez.</t>
      </text>
    </comment>
    <comment authorId="0" ref="T17">
      <text>
        <t xml:space="preserve">======
ID#AAAAiqqzcMk
    (2022-10-24 09:21:28)
En ML1 el nivel arquitectónico de memoria transaccional representa el 15% del total de capacidades a cubrir en este nivel de madurez.</t>
      </text>
    </comment>
    <comment authorId="0" ref="V18">
      <text>
        <t xml:space="preserve">======
ID#AAAAiqqzcMA
    (2022-10-24 09:21:28)
Porcentaje del nivel de madurez cubierto.</t>
      </text>
    </comment>
    <comment authorId="0" ref="T14">
      <text>
        <t xml:space="preserve">======
ID#AAAAiqqzcLQ
    (2022-10-24 09:21:28)
En ML1 el nivel arquitectónico de configuración representa el 35% del total de capacidades a cubrir en este nivel de madurez.</t>
      </text>
    </comment>
    <comment authorId="0" ref="W14">
      <text>
        <t xml:space="preserve">======
ID#AAAAiqqzcLM
    (2022-10-24 09:21:28)
Si la moda es -1 inidica que hay demasiadas cosas que no se aplican,</t>
      </text>
    </comment>
    <comment authorId="0" ref="Q9">
      <text>
        <t xml:space="preserve">======
ID#AAAAiqqzcLA
    (2022-10-24 09:21:28)
Valor máximo posible: 10</t>
      </text>
    </comment>
    <comment authorId="0" ref="T9">
      <text>
        <t xml:space="preserve">======
ID#AAAAiqqzcKo
    (2022-10-24 09:21:28)
En ML1 el nivel arquitectónico formativo representa el 10% del total de capacidades a cubrir en este nivel de madurez.</t>
      </text>
    </comment>
    <comment authorId="0" ref="Q6">
      <text>
        <t xml:space="preserve">======
ID#AAAAiodsU5Q
    (2022-10-24 09:21:28)
Valor máximo posible: 10</t>
      </text>
    </comment>
  </commentList>
  <extLst>
    <ext uri="GoogleSheetsCustomDataVersion1">
      <go:sheetsCustomData xmlns:go="http://customooxmlschemas.google.com/" r:id="rId1" roundtripDataSignature="AMtx7mjOkNROLV6EbtSyP1vZmHotG2t/Ig=="/>
    </ext>
  </extLst>
</comments>
</file>

<file path=xl/comments4.xml><?xml version="1.0" encoding="utf-8"?>
<comments xmlns:r="http://schemas.openxmlformats.org/officeDocument/2006/relationships" xmlns="http://schemas.openxmlformats.org/spreadsheetml/2006/main">
  <authors>
    <author/>
  </authors>
  <commentList>
    <comment authorId="0" ref="R3">
      <text>
        <t xml:space="preserve">======
ID#AAAAga7RWMk
    (2022-10-24 09:21:28)
Valor máximo posible: 5</t>
      </text>
    </comment>
    <comment authorId="0" ref="R14">
      <text>
        <t xml:space="preserve">======
ID#AAAAga7RWMo
    (2022-10-24 09:21:28)
Valor máximo posible: 35</t>
      </text>
    </comment>
    <comment authorId="0" ref="U4">
      <text>
        <t xml:space="preserve">======
ID#AAAAga7RWME
    (2022-10-24 09:21:28)
En ML1 el nivel arquitectónico de configuración representa el 35% del total de capacidades a cubrir en este nivel de madurez.</t>
      </text>
    </comment>
    <comment authorId="0" ref="S15">
      <text>
        <t xml:space="preserve">======
ID#AAAAga7RWLs
German Lenin Dugarte Peña    (2022-10-24 09:21:28)
Este es el valor que divide cada cobertura de nivel de madurez de cada nivel arquitectonico</t>
      </text>
    </comment>
    <comment authorId="0" ref="X3">
      <text>
        <t xml:space="preserve">======
ID#AAAAga7RWLg
    (2022-10-24 09:21:28)
Si la moda es -1 inidica que hay demasiadas cosas que no se aplican,</t>
      </text>
    </comment>
    <comment authorId="0" ref="U9">
      <text>
        <t xml:space="preserve">======
ID#AAAAga7RWLY
    (2022-10-24 09:21:28)
En ML1 el nivel arquitectónico de valoración sp3 representa el 20% del total de capacidades a cubrir en este nivel de madurez.</t>
      </text>
    </comment>
    <comment authorId="0" ref="R4">
      <text>
        <t xml:space="preserve">======
ID#AAAAga7RWLM
    (2022-10-24 09:21:28)
Valor máximo posible: 5</t>
      </text>
    </comment>
    <comment authorId="0" ref="U3">
      <text>
        <t xml:space="preserve">======
ID#AAAAga7RWLE
    (2022-10-24 09:21:28)
En ML1 el nivel arquitectónico de configuración representa el 35% del total de capacidades a cubrir en este nivel de madurez.</t>
      </text>
    </comment>
    <comment authorId="0" ref="U13">
      <text>
        <t xml:space="preserve">======
ID#AAAAiqqzcM0
    (2022-10-24 09:21:28)
En ML1 el nivel arquitectónico de configuración representa el 35% del total de capacidades a cubrir en este nivel de madurez.</t>
      </text>
    </comment>
    <comment authorId="0" ref="U14">
      <text>
        <t xml:space="preserve">======
ID#AAAAiqqzcMo
    (2022-10-24 09:21:28)
En ML1 el nivel arquitectónico de configuración representa el 35% del total de capacidades a cubrir en este nivel de madurez.</t>
      </text>
    </comment>
    <comment authorId="0" ref="X2">
      <text>
        <t xml:space="preserve">======
ID#AAAAiqqzcMc
José Arturo Mora Soto    (2022-10-24 09:21:28)
Al estar trabajando con variables cualitativas se ha decidido calcular la moda o el valor mínimo. para de esta forma saber cual es la valoración mas recurrente de las capacidades de un nivel arquitectónico.</t>
      </text>
    </comment>
    <comment authorId="0" ref="T2">
      <text>
        <t xml:space="preserve">======
ID#AAAAiqqzcLo
José Arturo Mora Soto    (2022-10-24 09:21:28)
Se calcula a partir del número de capacidades con evidencias inexistentes, dividido entre el número total de capacidades.</t>
      </text>
    </comment>
    <comment authorId="0" ref="R12">
      <text>
        <t xml:space="preserve">======
ID#AAAAiqqzcLs
    (2022-10-24 09:21:28)
Valor máximo posible: 10</t>
      </text>
    </comment>
    <comment authorId="0" ref="U12">
      <text>
        <t xml:space="preserve">======
ID#AAAAiqqzcLk
    (2022-10-24 09:21:28)
En ML1 el nivel arquitectónico formativo representa el 10% del total de capacidades a cubrir en este nivel de madurez.</t>
      </text>
    </comment>
    <comment authorId="0" ref="W15">
      <text>
        <t xml:space="preserve">======
ID#AAAAiqqzcLg
    (2022-10-24 09:21:28)
Porcentaje del nivel de madurez cubierto.</t>
      </text>
    </comment>
    <comment authorId="0" ref="X4">
      <text>
        <t xml:space="preserve">======
ID#AAAAiqqzcLc
    (2022-10-24 09:21:28)
Si la moda es -1 inidica que hay demasiadas cosas que no se aplican,</t>
      </text>
    </comment>
    <comment authorId="0" ref="X14">
      <text>
        <t xml:space="preserve">======
ID#AAAAiqqzcLU
    (2022-10-24 09:21:28)
Si la moda es -1 inidica que hay demasiadas cosas que no se aplican,</t>
      </text>
    </comment>
    <comment authorId="0" ref="R13">
      <text>
        <t xml:space="preserve">======
ID#AAAAiqqzcLI
    (2022-10-24 09:21:28)
Valor máximo posible: 35</t>
      </text>
    </comment>
    <comment authorId="0" ref="X13">
      <text>
        <t xml:space="preserve">======
ID#AAAAiqqzcK4
    (2022-10-24 09:21:28)
Si la moda es -1 inidica que hay demasiadas cosas que no se aplican,</t>
      </text>
    </comment>
    <comment authorId="0" ref="U2">
      <text>
        <t xml:space="preserve">======
ID#AAAAiqqzcKw
José Arturo Mora Soto    (2022-10-24 09:21:28)
Indica el porcentaje en el que se ha cubierto un nivel arquitectónico en el nivel de madurez que se esté valorando, de acuerdo a su valor máximo en la suma. Tomando en consideración, que solo se dará por cubierto un nivel arquitectónico, cuando su valoración en todas las capacidades sea "excelente".</t>
      </text>
    </comment>
  </commentList>
  <extLst>
    <ext uri="GoogleSheetsCustomDataVersion1">
      <go:sheetsCustomData xmlns:go="http://customooxmlschemas.google.com/" r:id="rId1" roundtripDataSignature="AMtx7mgpRrMvbyyusDTiARSWtVY4eqlEGg=="/>
    </ext>
  </extLst>
</comments>
</file>

<file path=xl/comments5.xml><?xml version="1.0" encoding="utf-8"?>
<comments xmlns:r="http://schemas.openxmlformats.org/officeDocument/2006/relationships" xmlns="http://schemas.openxmlformats.org/spreadsheetml/2006/main">
  <authors>
    <author/>
  </authors>
  <commentList>
    <comment authorId="0" ref="W4">
      <text>
        <t xml:space="preserve">======
ID#AAAAga7RWLA
Autor    (2022-10-24 09:21:28)
Nombre de la empresa entrevistada: 
Vic Micro S.L. 
Resumen:
Vic Micro S.L es una empresa dedicada a la reparación de dispositivos electrónicos y mantenimiento informático a empresas.</t>
      </text>
    </comment>
  </commentList>
  <extLst>
    <ext uri="GoogleSheetsCustomDataVersion1">
      <go:sheetsCustomData xmlns:go="http://customooxmlschemas.google.com/" r:id="rId1" roundtripDataSignature="AMtx7mgXKlRp99cB8bcE3inbuP3Rj2ePAQ=="/>
    </ext>
  </extLst>
</comments>
</file>

<file path=xl/sharedStrings.xml><?xml version="1.0" encoding="utf-8"?>
<sst xmlns="http://schemas.openxmlformats.org/spreadsheetml/2006/main" count="781" uniqueCount="444">
  <si>
    <t>ENTERPRISE INFORMATION</t>
  </si>
  <si>
    <r>
      <rPr>
        <rFont val="Noto Sans"/>
        <color rgb="FF000000"/>
        <sz val="11.0"/>
      </rPr>
      <t>● NAME</t>
    </r>
    <r>
      <rPr>
        <rFont val="Calibri"/>
        <color rgb="FF000000"/>
        <sz val="11.0"/>
      </rPr>
      <t xml:space="preserve">: </t>
    </r>
  </si>
  <si>
    <t>● DESCRIPTION: -------</t>
  </si>
  <si>
    <r>
      <rPr>
        <rFont val="Noto Sans"/>
        <color rgb="FF000000"/>
        <sz val="11.0"/>
      </rPr>
      <t>●</t>
    </r>
    <r>
      <rPr>
        <rFont val="Times New Roman"/>
        <color rgb="FF000000"/>
        <sz val="7.0"/>
      </rPr>
      <t xml:space="preserve">  </t>
    </r>
    <r>
      <rPr>
        <rFont val="Calibri"/>
        <color rgb="FF000000"/>
        <sz val="11.0"/>
      </rPr>
      <t>MISSION:</t>
    </r>
    <r>
      <rPr>
        <rFont val="Noto Sans Symbols"/>
        <color rgb="FF000000"/>
        <sz val="11.0"/>
      </rPr>
      <t>:-----</t>
    </r>
  </si>
  <si>
    <r>
      <rPr>
        <rFont val="Noto Sans"/>
        <color rgb="FF000000"/>
        <sz val="11.0"/>
      </rPr>
      <t>● TAX ID CODE</t>
    </r>
    <r>
      <rPr>
        <rFont val="Calibri"/>
        <color rgb="FF000000"/>
        <sz val="11.0"/>
      </rPr>
      <t>: -----</t>
    </r>
  </si>
  <si>
    <r>
      <rPr>
        <rFont val="Noto Sans"/>
        <color rgb="FF000000"/>
        <sz val="11.0"/>
      </rPr>
      <t>●</t>
    </r>
    <r>
      <rPr>
        <rFont val="Times New Roman"/>
        <color theme="1"/>
        <sz val="7.0"/>
      </rPr>
      <t xml:space="preserve">  </t>
    </r>
    <r>
      <rPr>
        <rFont val="Calibri"/>
        <color rgb="FF000000"/>
        <sz val="11.0"/>
      </rPr>
      <t>BUSINESS GOAL TO BE REACHED: -------</t>
    </r>
  </si>
  <si>
    <t>TO USE THIS EXCEL SHEET WHILE VALUING EACH CAPABILITY PLACE A "1" ON THE CORRESPONDING CELL, DEPENDING ON THE STATUS OS THE CAPABILITY YOU ARE ASSESING.</t>
  </si>
  <si>
    <t>POSSIBLE STATUSES ARE:</t>
  </si>
  <si>
    <t>Excellent – value assigned 5: This capability is managed by the company in a digital way. In addition, the results of this capability are known and handled by all the employees that require it.</t>
  </si>
  <si>
    <r>
      <rPr>
        <rFont val="Times New Roman"/>
        <color rgb="FF000000"/>
        <sz val="7.0"/>
      </rPr>
      <t xml:space="preserve"> </t>
    </r>
    <r>
      <rPr>
        <rFont val="Calibri"/>
        <color rgb="FF000000"/>
        <sz val="11.0"/>
      </rPr>
      <t>Good - value assigned 4: This capability is managed by the company but not in a digital way, although the results of this capability are known by all the employees that require it.</t>
    </r>
  </si>
  <si>
    <r>
      <rPr>
        <rFont val="Times New Roman"/>
        <color rgb="FF000000"/>
        <sz val="7.0"/>
      </rPr>
      <t xml:space="preserve"> </t>
    </r>
    <r>
      <rPr>
        <rFont val="Calibri"/>
        <color rgb="FF000000"/>
        <sz val="11.0"/>
      </rPr>
      <t>Acceptable - value assigned 3: This capability is managed by the company but not in a digital way, and the results of this capability are not known by all the employees that require it.</t>
    </r>
  </si>
  <si>
    <t xml:space="preserve">Poor - value assigned 2: The necessary instruments to perform this capability are not defined. </t>
  </si>
  <si>
    <t>Unacceptable - value assigned 1: The capability is considered but there is no mechanism to develop it.</t>
  </si>
  <si>
    <r>
      <rPr>
        <rFont val="Times New Roman"/>
        <color rgb="FF000000"/>
        <sz val="7.0"/>
      </rPr>
      <t xml:space="preserve"> </t>
    </r>
    <r>
      <rPr>
        <rFont val="Calibri"/>
        <color rgb="FF000000"/>
        <sz val="11.0"/>
      </rPr>
      <t xml:space="preserve">Do not exist - value assigned 0: it is not even considered by the organization. </t>
    </r>
  </si>
  <si>
    <t>N/A: the capability is not being assessed</t>
  </si>
  <si>
    <r>
      <rPr>
        <rFont val="Source Sans Pro"/>
        <color rgb="FF464646"/>
        <sz val="14.0"/>
      </rPr>
      <t>ALTUS knowlegde governance maturity model assesment by </t>
    </r>
    <r>
      <rPr>
        <rFont val="Source Sans Pro"/>
        <color rgb="FF049CCF"/>
        <sz val="14.0"/>
      </rPr>
      <t>promiseinnovatech.com</t>
    </r>
    <r>
      <rPr>
        <rFont val="Source Sans Pro"/>
        <color rgb="FF464646"/>
        <sz val="14.0"/>
      </rPr>
      <t> is licensed under a </t>
    </r>
    <r>
      <rPr>
        <rFont val="Source Sans Pro"/>
        <color rgb="FF049CCF"/>
        <sz val="14.0"/>
      </rPr>
      <t>Creative Commons Attribution-NonCommercial 4.0 International License</t>
    </r>
    <r>
      <rPr>
        <rFont val="Source Sans Pro"/>
        <color rgb="FF464646"/>
        <sz val="14.0"/>
      </rPr>
      <t>.</t>
    </r>
  </si>
  <si>
    <t>Architectural Level</t>
  </si>
  <si>
    <t>Organization's Ability</t>
  </si>
  <si>
    <t>Interview Questions</t>
  </si>
  <si>
    <t>Answers</t>
  </si>
  <si>
    <t>Business/Strategic Goals</t>
  </si>
  <si>
    <t>Knowledge Governance Processes</t>
  </si>
  <si>
    <t>Capabilities' Evidence</t>
  </si>
  <si>
    <t>Assessment of Capability Evidence</t>
  </si>
  <si>
    <t>Statistics</t>
  </si>
  <si>
    <t>Excellent</t>
  </si>
  <si>
    <t>Good</t>
  </si>
  <si>
    <t>Aceptable</t>
  </si>
  <si>
    <t>Poor</t>
  </si>
  <si>
    <t>Unacceptable</t>
  </si>
  <si>
    <t>Non-existent</t>
  </si>
  <si>
    <t>N/A</t>
  </si>
  <si>
    <t>Reasoning behind the assessment of capabilities evidence</t>
  </si>
  <si>
    <t>Qualification</t>
  </si>
  <si>
    <t xml:space="preserve">Sum </t>
  </si>
  <si>
    <t>Maximum Sum</t>
  </si>
  <si>
    <t>Tacit Knowledge Ratio</t>
  </si>
  <si>
    <t>Architectural Level Coverage Achieved</t>
  </si>
  <si>
    <t>Coverage Architectural Level Missing</t>
  </si>
  <si>
    <t>Maturity Level Coverage</t>
  </si>
  <si>
    <t>Mode</t>
  </si>
  <si>
    <t>Configuration</t>
  </si>
  <si>
    <t>CONF 1: Identification of strategic or business goal</t>
  </si>
  <si>
    <t>Does this organization have its strategic/business goals, in particular for this process/service, defined? Do they take into account the importance of KM?</t>
  </si>
  <si>
    <t>Si, claro</t>
  </si>
  <si>
    <t>VP1 Identify strategic/business/process goals, and processes/services for improvement</t>
  </si>
  <si>
    <t>CONF 2: Identification of process/service to improve</t>
  </si>
  <si>
    <t>Which process/service does the organization want to improve?</t>
  </si>
  <si>
    <t>Ofrece atencion profesional individualizada a niños con patologias fisicas o psiquicas dada por diplomados de la materia. 
Ofrecer mejores servicios específicos ya pueden ser terapeutas o psicologos . El entorno personal del niño afecta totalmente al progreso de manera que si pudiesen ofrecer servicios de trabajador social y acompañarles en sus familias podrían mejorar mucho en los resultados de las ayudas que ya ofrecen</t>
  </si>
  <si>
    <t>CONF 3: Classification of process assets as part of organization's intellectual capital, and alignment of knowledge assets to business/strategic goals.</t>
  </si>
  <si>
    <t>Do you have the process/service assets to improve identified and classified? Do you have them aligned with the business/strategic goals of your organization?</t>
  </si>
  <si>
    <t>Voluntarios en su mayoría , en algún momento se ha requerido de contratos para actividades puntuales pero no de manera permanente. La patología del niño es permanente y necesita un tratamiento continuado, mientras que los activos/voluntarios son temporales .Se busca con el crecimiento de la ong a ser capaz de tener puestos de larga duración.
El objetivo es todos los niños, indistintamente de la familia, puedan recibir las terapias que de otra manera no serían capaces de financiar , por lo que usar voluntarios cumple con los objetivos y estratégicos de la ONG</t>
  </si>
  <si>
    <t xml:space="preserve">VP2 Classify intangible strategic/business/process knowledge assets by intellectual capital branches
VP3 Align intangible knowledge assets and strategic/business/process goals
</t>
  </si>
  <si>
    <t>CONF 4: Creation of  knowledge assets individually</t>
  </si>
  <si>
    <t>Do you have any mechanism, for this organization and, in particular, for this process/service, for creating process assets?</t>
  </si>
  <si>
    <t>MP1 Identify intangible knowledge assets 
MP2 Capture (elicit, develop) knowledge assets</t>
  </si>
  <si>
    <t>CONF 5: Transactive Memory System Design</t>
  </si>
  <si>
    <t>Does this organization have, in particular for this process/service, a knowledge repository? Is it organized and does it have established rules for its use?</t>
  </si>
  <si>
    <t>DP1 Design knowledge assets</t>
  </si>
  <si>
    <t>CONF 6: Design of organizational knowledge network</t>
  </si>
  <si>
    <t>Do you have the formal and informal communication networks of your organization, and in particular for this process/service, identified?</t>
  </si>
  <si>
    <t>MP3 Allocate (organize) knowledge assets
MP4 Distribute knowledge assets
DP1 Design knowledge assets</t>
  </si>
  <si>
    <t>CONF 7: Design of an organizational folksonomy Folksonomy is a classification system in which end users apply public tags to online items, typically to make those items easier for themselves or others to find later.)</t>
  </si>
  <si>
    <t>Does the organization remember that it has to count on a mechanism for classifying its knowledge assets face to the labels for its later reuse by the members of the organization?</t>
  </si>
  <si>
    <t>Training</t>
  </si>
  <si>
    <t>FORM 1: Assure accesability of knowledge assets</t>
  </si>
  <si>
    <t>Do you have any mechanism for knowing what your colleagues know? Which ones?</t>
  </si>
  <si>
    <t>MP3 Allocate (organize) knowledge assets
MP5 Use (maintain) knowledge assets
MP4 Distribute knowledge assets
DP1 Design knowledge assets
DP2 Implement knowledge assets
DP3 Deploy knowledge assets</t>
  </si>
  <si>
    <t>FORM 2: Definition of mechanisms for self-training monitoring</t>
  </si>
  <si>
    <t>When you take a training course, are you conscious of the organization being aware of your progress? If a person starts and ends a course successfully, is it positively or negatively valued?</t>
  </si>
  <si>
    <t>MP1 Identify intangible knowledge assets 
MP2 Capture (elicit, develop) knowledge assets
MP4 Distribute knowledge assets
DP1 Design knowledge assets
DP2 Implement knowledge assets
DP3 Deploy knowledge assets</t>
  </si>
  <si>
    <t>Operative</t>
  </si>
  <si>
    <t>OPER 1: Reuse of knowledge assets while project development</t>
  </si>
  <si>
    <t>When you are immersed in the development of a project (or service), do you have the possibility of using previous knowledge and experience built up from the development of other projects? How?</t>
  </si>
  <si>
    <t>MP2 Capture (elicit, develop) knowledge assets
MP5 Use (maintain) knowledge assets
DP1 Design knowledge assets
DP2 Implement knowledge assets
DP3 Deploy knowledge assets</t>
  </si>
  <si>
    <t>Proactive</t>
  </si>
  <si>
    <t>PRO 1: Notification of use and assessment of individual knowledge contributions</t>
  </si>
  <si>
    <t>When you share knowledge with your colleagues, do you feel that it is valued in some way?</t>
  </si>
  <si>
    <t>MP4 Distribute knowledge assets
DP1 Design knowledge assets
DP2 Implement knowledge assets
DP3 Deploy knowledge assets</t>
  </si>
  <si>
    <t>PRO 2: Notification of knowledge assets' contribution updates</t>
  </si>
  <si>
    <t>If there is any resource modification or update that may be significant for you, do you receive the corresponding notifications?</t>
  </si>
  <si>
    <t xml:space="preserve"> SP3 Assessment</t>
  </si>
  <si>
    <t>VAL 1:Assessment of the knowledge provided to the organization by each staff member individually</t>
  </si>
  <si>
    <t>Personally, do you receive any kind of report from the organization in which you are told about your contribution at services level, process or products in which you have annually participated?</t>
  </si>
  <si>
    <t>VP4 Assess intangible knowledge assets and intellectual capital
VP6 Measure intangible knowledge asset use
VP7 Measure intangible knowledge asset quality</t>
  </si>
  <si>
    <t>VAL 2: Assessment of the importance of knowledge management and improvement plan definition.</t>
  </si>
  <si>
    <t>This is something that should be spoken to the high direction
Have you done any audit for knowing the knowledge gobernment maturity that is done in your organization and for knowing the value that your intangible process assets provide to the organization? If you have done it, has an improvement plan  about the knowledge gobernment capacities and intangible process assets been done?</t>
  </si>
  <si>
    <t>VP5 Define improvement plan  (decision making on assets and capabilities for improvement)
VP10 Assess knowledge governance maturity</t>
  </si>
  <si>
    <t>VAL 3: Assessment of knowledge assets</t>
  </si>
  <si>
    <t>When you use a knowledge asset created by other person, do you have the posibility of giving your opinion about it?</t>
  </si>
  <si>
    <t>VP4 Assess intangible knowledge assets and intellectual capital
VP7 Measure intangible knowledge asset quality</t>
  </si>
  <si>
    <t>VAL 4: Assessment of human capital</t>
  </si>
  <si>
    <t>Does your company has a human intelectual capital assessment mechanism?</t>
  </si>
  <si>
    <t>VP4 Assess intangible knowledge assets and intellectual capital</t>
  </si>
  <si>
    <t>Social</t>
  </si>
  <si>
    <t>SOCI 1: Sharing of knowledge assets</t>
  </si>
  <si>
    <t>When you want to share something with the organization or with your colleagues, do you have any mechanism for it? Which one?</t>
  </si>
  <si>
    <t xml:space="preserve">MP4 Distribute knowledge assets
MP5 Use (maintain) knowledge assets
</t>
  </si>
  <si>
    <t>Transactional Memory</t>
  </si>
  <si>
    <t>MEMO 1: Management of individual knowledge contributions</t>
  </si>
  <si>
    <t>Does a mechanism for creating individual knowledge and storing it for its later recovery exist in this organization, and in particular for this process/service?</t>
  </si>
  <si>
    <t>DP1 Design knowledge assets
DP2 Implement knowledge assets
DP3 Deploy knowledge assets</t>
  </si>
  <si>
    <t>Memoria Transaccional</t>
  </si>
  <si>
    <t xml:space="preserve">MEMO 2: Mechanisms for assessment of individual of knowledge contributions </t>
  </si>
  <si>
    <t>Does a mechanism for valuing individual knowledge exist in this organization, and in particular for this process/service?</t>
  </si>
  <si>
    <t>VP4 Assess intangible knowledge assets and intellectual capital 
VP6 Measure intangible knowledge asset use
VP7 Measure intangible knowledge asset quality</t>
  </si>
  <si>
    <t>MEMO 3: Mechanisms for follow up of individual knowledge contribution.</t>
  </si>
  <si>
    <t>Does a mechanism for analyzing the growth, or just the movement, of the individual knowledge contributions exist in this organization, and in particular for this process/service?</t>
  </si>
  <si>
    <t>VP8 Manage intangible knowledge asset configuration (KCM)
DP1 Design knowledge assets
DP2 Implement knowledge assets
DP3 Deploy knowledge assets</t>
  </si>
  <si>
    <t>Coverage  ML1 Achieved</t>
  </si>
  <si>
    <t>Coverage ML1 Missing</t>
  </si>
  <si>
    <t>Arquitectural Level</t>
  </si>
  <si>
    <t>Organization's Abilities</t>
  </si>
  <si>
    <t>Business/strategic goals</t>
  </si>
  <si>
    <t>Assessment of Capabilities Evidence</t>
  </si>
  <si>
    <t>Excelent</t>
  </si>
  <si>
    <t>Questions for the interview</t>
  </si>
  <si>
    <t>Score</t>
  </si>
  <si>
    <t>Sum</t>
  </si>
  <si>
    <t>Achieved Architectural Level Coverage</t>
  </si>
  <si>
    <t>Architectural Level Coverage Lacking</t>
  </si>
  <si>
    <t>CONF 8: Creation of collective knowledge assets</t>
  </si>
  <si>
    <t>Does any mechanism for creating or sharing knowledge with your colleagues in a collaborative way exist in this organization, and in particular for this process/service? And what about teams or anything similar?</t>
  </si>
  <si>
    <t xml:space="preserve">
MP1 Identify intangible knowledge assets 
MP2 Capture (elicit, develop) knowledge assets</t>
  </si>
  <si>
    <t>FORM 3: Definition of mechanism for group training monitoring</t>
  </si>
  <si>
    <t>Does any mechanism for tracking how a group of people is taking a training course exist in this organization, and in particular for this process/service?</t>
  </si>
  <si>
    <t>VP6 Measure intangible knowledge asset use
VP8 Manage intangible knowledge asset configuration (KCM)
MP1 Identify intangible knowledge assets 
MP2 Capture (elicit, develop) knowledge assets
MP3 Allocate (organize) knowledge assets
DP1 Design knowledge assets
DP2 Implement knowledge assets
DP3 Deploy knowledge assets</t>
  </si>
  <si>
    <t>FORM 4: Definition of collaborative learning strategy</t>
  </si>
  <si>
    <t>Does any oriented mechanism to courses (or training collective sessions definition in cases where a group of people require the same kind of knowledge) exist in this organization, and in particular for this process/service?</t>
  </si>
  <si>
    <t>MP1 Identify intangible knowledge assets 
MP2 Capture (elicit, develop) knowledge assets
DP1 Design knowledge assets
DP2 Implement knowledge assets
DP3 Deploy knowledge assets</t>
  </si>
  <si>
    <t>PRO 3: Notification of use and assessment of knowledge assets used in projects</t>
  </si>
  <si>
    <t>Does any mechanism that lets to advise, without having asked to, about the use and assessments the colleagues give of a concrete knowledge shared by an employee exist in this organization, and in particular for this process/service?</t>
  </si>
  <si>
    <t>VP6 Measure intangible knowledge asset use
VP7 Measure intangible knowledge asset quality
MP3 Allocate (organize) knowledge assets
MP4 Distribute knowledge assets</t>
  </si>
  <si>
    <t>VAL 5: 360 degree assessment</t>
  </si>
  <si>
    <t>Does any mechanism that permits an employee be valued by his superiors, equals and subordinates exist in this organization, and in particular for this process/service? - with the idea of how superiors, equals and subordinates can value the knowledge transfer capacity of the employee</t>
  </si>
  <si>
    <t>VP7 Measure intangible knowledge asset quality</t>
  </si>
  <si>
    <t>VAL 6: Assesesment of technological capital</t>
  </si>
  <si>
    <t>Does any mechanism for valuing the technological capital of the organization exist in this organization, and in particular for this process/service?</t>
  </si>
  <si>
    <t>SOCI 2: Creation of group social relations</t>
  </si>
  <si>
    <t>Does any mechanism for creating any kind of active community for creating social relationships between employees used to reinforce bonds based on common interests exist in this organization, and in particular for this process/service?</t>
  </si>
  <si>
    <t>MP3 Allocate (organize) knowledge assets
DP1 Design knowledge assets
DP2 Implement knowledge assets
DP3 Deploy knowledge assets</t>
  </si>
  <si>
    <t>MEMO 4: Management of group knowledge contributions</t>
  </si>
  <si>
    <t>Does any mechanism for creating and storing knowledge generated in a group work way for its later recovery exist in this organization, and in particular for this process/service?</t>
  </si>
  <si>
    <t>MEMO 5: Management of group knowledge contribution assessments</t>
  </si>
  <si>
    <t>Does any mechanism for giving an assessment to the generated group work knowledge exist in this organization, and in particular for this process/service?</t>
  </si>
  <si>
    <t>VP6 Measure intangible knowledge asset use
VP7 Measure intangible knowledge asset quality</t>
  </si>
  <si>
    <t>MEMO 6: Management of group knowledge contribution follow-ups</t>
  </si>
  <si>
    <t>Is there any mechanism in your organization and for this process/service in particular for analysing the growth or the knowledge contributions generated by teamwork?</t>
  </si>
  <si>
    <t>Coverage ML2 Achieved</t>
  </si>
  <si>
    <t>Coverage ML2 Missing</t>
  </si>
  <si>
    <t>`</t>
  </si>
  <si>
    <t>Interview questions</t>
  </si>
  <si>
    <t>CONF 9: Definition of quality controllers</t>
  </si>
  <si>
    <t>Does any mechanism for collecting any indicator that reflects the quality of a certain product or service assigned to you, any time you work or finish with it, exist in this organization, and in particular for this process/service? These quality parameters are related to the indicator that will be later used for measuring the business or strategic goal scope degree</t>
  </si>
  <si>
    <t>CONF 10: Definition of alignment strategy between TMS (transactive memory system) and organization's strategic goals</t>
  </si>
  <si>
    <t xml:space="preserve">Does any strategy that bets on the processes or services improvement through the knowledge management exist in this organization, and in particular for this process/service? </t>
  </si>
  <si>
    <t>CONF 12: Definition of reused knowledge asset improvement protocol</t>
  </si>
  <si>
    <t>Does any mechanism for feeding back the knowledge assets once they are used by somebody exist in this organization, and in particular for this process/service?</t>
  </si>
  <si>
    <t>FORM 5: Identification of coaches and evagenlists</t>
  </si>
  <si>
    <t xml:space="preserve">Does any group of people, dependent and held directly by the steering committee of the organization, in charge of looking after and transmitting the organizational knowledge government importance as well as the goals being reached thanks to that government exist in this organization, and in particular for this process/service? </t>
  </si>
  <si>
    <t xml:space="preserve">MP1 Identify intangible knowledge assets </t>
  </si>
  <si>
    <t>FORM 6: Identification of practical examples for training enrichment.</t>
  </si>
  <si>
    <t>Does any mechanism for identifying developed project cases inside of this organization that deserve to be incorporated as use cases at the training courses exist in this organization, and in particular for this process/service?</t>
  </si>
  <si>
    <t>MP1 Identify intangible knowledge assets 
MP2 Capture (elicit, develop) knowledge assets
MP3 Allocate (organize) knowledge assets</t>
  </si>
  <si>
    <t>PRO 4: Notification of coaches and evangelists' appraisal.</t>
  </si>
  <si>
    <t xml:space="preserve">Does any mechanism through which people that act as Coach related to promote the knowledge management are notified their assessments about their role inside the organization exist in this organization, and in particular for this process/service? </t>
  </si>
  <si>
    <t>MP4 Distribute knowledge assets</t>
  </si>
  <si>
    <t>VAL 7: Assessment of structural capital</t>
  </si>
  <si>
    <t>Does any mechanism for valuing the structural capital of the organization exist in this organization, and in particular for this process/service?</t>
  </si>
  <si>
    <t>VAL 8: Assessment of relational capital</t>
  </si>
  <si>
    <t xml:space="preserve">Does any mechanism for valuing the relational capital of the organization exist in this organization, and in particular for this process/service? </t>
  </si>
  <si>
    <t>VAL 9: Assessment of business capital</t>
  </si>
  <si>
    <t xml:space="preserve">Does any mechanism for valuing the business capital of the organization exist in this organization, and in particular for this process/service? </t>
  </si>
  <si>
    <t>SOCI 3: Recognition of contributions by members of the organization</t>
  </si>
  <si>
    <t>Does any mechanism through which the members of the organization are recognized their knowledge contributions exist in this organization, and in particular for this process/service?</t>
  </si>
  <si>
    <t>VP7 Measure intangible knowledge asset quality
VP8 Manage intangible knowledge asset configuration (KCM)
VP9 Measure innovation capability</t>
  </si>
  <si>
    <t>SOCI 4: Recognition of knowledge asset contribution by clients or external contributors</t>
  </si>
  <si>
    <t xml:space="preserve">Does any mechanism through which the knowledge contributions for a particular process or service of external clients or collaborators are recognized exist in this organization, and in particular for this process/service? </t>
  </si>
  <si>
    <t>Coverage ML3 Achieved</t>
  </si>
  <si>
    <t>Coverage ML3 Missing</t>
  </si>
  <si>
    <t>Organization's Capabilities</t>
  </si>
  <si>
    <t>Acceptable</t>
  </si>
  <si>
    <t>CONF 11: Definition of professiographic profiles</t>
  </si>
  <si>
    <t>Does a procedure to define professiographic profiles exist in this this organization, and in particular for this process/service?</t>
  </si>
  <si>
    <t>FORM 7: Definition of an intelligent training strategy</t>
  </si>
  <si>
    <t>Does an intelligent training strategy exist in this organization, and in particular for this process/service?</t>
  </si>
  <si>
    <t>PRO 5: Intelligent retrieval of knowledge for project managers</t>
  </si>
  <si>
    <t>no</t>
  </si>
  <si>
    <t>Is there any mechanism in your organization and for this process/service in particular whereby a project manager regularly receives relevant information on other projects or services that are similar to his or her ongoing projects in order to take advantage of the generated knowledge?</t>
  </si>
  <si>
    <t>PRO 6: Intelligent knowledge retrieval for professional growth</t>
  </si>
  <si>
    <t>Is there any mechanism in your organization and for this process/service in particular whereby any employee regularly receives knowledge generated inside the company that is potentially useful for his or her professional daily activities?</t>
  </si>
  <si>
    <t>PRO 7: Intelligent knowledge retrieval for routine work</t>
  </si>
  <si>
    <t>Is there any mechanism in your organization and for this process/service in particular whereby any employee regularly receives knowledge generated inside the company that is potentially useful for his or her routine work?</t>
  </si>
  <si>
    <t>PRO 8: Intelligent knowledge retrieval for decision makers</t>
  </si>
  <si>
    <t>Is there any mechanism in this organization and for this process/service in particular whereby any employee regularly receives knowledge generated inside the company that is potentially useful for decision making about a particular issue?</t>
  </si>
  <si>
    <t>VAL 10: Assessment of transverse organizational social relations</t>
  </si>
  <si>
    <t xml:space="preserve">Does any mechanism for valuing transverse social relationships exist in this organization, and in particular for this process/service? </t>
  </si>
  <si>
    <t>VP9 Measure innovation capability</t>
  </si>
  <si>
    <t>VAL 11: Assessment of intellectual capital dynamics</t>
  </si>
  <si>
    <t xml:space="preserve">Does any mechanism through which the intellectual capital of the organization can be valued exist in this organization, and in particular for this process/service? </t>
  </si>
  <si>
    <t>SOCI 5: Creation of transverse social networks</t>
  </si>
  <si>
    <t xml:space="preserve">Does any mechanism through which networks between people that does not belong to the same area or department can be created exist in this organization, and in particular for this process/service? </t>
  </si>
  <si>
    <t>MEMO 7: Management of intelligent information retrieval</t>
  </si>
  <si>
    <t xml:space="preserve">Does any mechanism for recovering and spreading knowledge of interest properly for different people that use the process or service exist in this organization, and in particular for this process/service? </t>
  </si>
  <si>
    <t>Coverage ML4 Achieved</t>
  </si>
  <si>
    <t>Coverage ML4 Missing</t>
  </si>
  <si>
    <t>ML Achievement</t>
  </si>
  <si>
    <t>Use case (NAME OF ENTERPRISE)</t>
  </si>
  <si>
    <t xml:space="preserve">ML1 </t>
  </si>
  <si>
    <t>ML2</t>
  </si>
  <si>
    <t>ML3</t>
  </si>
  <si>
    <t>ML4</t>
  </si>
  <si>
    <t>Max Value Possible</t>
  </si>
  <si>
    <t>Value reached</t>
  </si>
  <si>
    <t>% of coverage of the architectural level</t>
  </si>
  <si>
    <t>% of coverage of ML</t>
  </si>
  <si>
    <t>ML1</t>
  </si>
  <si>
    <t>C</t>
  </si>
  <si>
    <t>T</t>
  </si>
  <si>
    <t>O</t>
  </si>
  <si>
    <t xml:space="preserve">Operative </t>
  </si>
  <si>
    <t>P</t>
  </si>
  <si>
    <t>S</t>
  </si>
  <si>
    <t>SP3</t>
  </si>
  <si>
    <t>SP3 valuation</t>
  </si>
  <si>
    <t>TM</t>
  </si>
  <si>
    <t>Transactive Memory</t>
  </si>
  <si>
    <t>ADD the capabilities valued as bad, mid and good and allocate the number on the corresponding cell</t>
  </si>
  <si>
    <t>ENTERPRISE NAME</t>
  </si>
  <si>
    <t>ML1 Architectural Levels</t>
  </si>
  <si>
    <t>BAD Count 0 , 1</t>
  </si>
  <si>
    <t>Mid Count 3</t>
  </si>
  <si>
    <t>Mid Count 2</t>
  </si>
  <si>
    <t>Good count 4 , 5</t>
  </si>
  <si>
    <t>BAD status (valued as 0 or 1)</t>
  </si>
  <si>
    <t>CONF1</t>
  </si>
  <si>
    <t>MID status (valued as 2 or 3)</t>
  </si>
  <si>
    <t>CONF2</t>
  </si>
  <si>
    <t>GOOD status (valued as 4 or 5)</t>
  </si>
  <si>
    <t>CONF3</t>
  </si>
  <si>
    <t>CONF4</t>
  </si>
  <si>
    <t>CONF5</t>
  </si>
  <si>
    <t>CONF6</t>
  </si>
  <si>
    <t>CONF7</t>
  </si>
  <si>
    <t>FORM1</t>
  </si>
  <si>
    <t>FORM2</t>
  </si>
  <si>
    <t>OPER1</t>
  </si>
  <si>
    <t>PRO1</t>
  </si>
  <si>
    <t>PRO2</t>
  </si>
  <si>
    <t>VAL1</t>
  </si>
  <si>
    <t>VAL2</t>
  </si>
  <si>
    <t>VAL3</t>
  </si>
  <si>
    <t>VAL4</t>
  </si>
  <si>
    <t>SOCI1</t>
  </si>
  <si>
    <t>MEMO1</t>
  </si>
  <si>
    <t>MEMO2</t>
  </si>
  <si>
    <t>MEMO3</t>
  </si>
  <si>
    <t>ML2 Architectural Levels</t>
  </si>
  <si>
    <t>CONF8</t>
  </si>
  <si>
    <t xml:space="preserve">MID status (valued as 2 or 3) </t>
  </si>
  <si>
    <t>FORM3</t>
  </si>
  <si>
    <t>FORM4</t>
  </si>
  <si>
    <t>PRO3</t>
  </si>
  <si>
    <t>VAL5</t>
  </si>
  <si>
    <t>VAL6</t>
  </si>
  <si>
    <t>SOCI2</t>
  </si>
  <si>
    <t>MEMO4</t>
  </si>
  <si>
    <t>MEMO5</t>
  </si>
  <si>
    <t>MEMO6</t>
  </si>
  <si>
    <t>ML3 Architectural Levels</t>
  </si>
  <si>
    <t>CONF9</t>
  </si>
  <si>
    <t>CONF10</t>
  </si>
  <si>
    <t>CONF12</t>
  </si>
  <si>
    <t>FORM5</t>
  </si>
  <si>
    <t>FORM6</t>
  </si>
  <si>
    <t>PRO4</t>
  </si>
  <si>
    <t>VAL7</t>
  </si>
  <si>
    <t>VAL8</t>
  </si>
  <si>
    <t>VAL9</t>
  </si>
  <si>
    <t>SOCI3</t>
  </si>
  <si>
    <t>SOCI4</t>
  </si>
  <si>
    <t>ML4 Architectural Levels</t>
  </si>
  <si>
    <t>CONF11</t>
  </si>
  <si>
    <t>FORM7</t>
  </si>
  <si>
    <t>PRO5</t>
  </si>
  <si>
    <t>PRO6</t>
  </si>
  <si>
    <t>PRO7</t>
  </si>
  <si>
    <t>PRO8</t>
  </si>
  <si>
    <t>VAL10</t>
  </si>
  <si>
    <t>VAL11</t>
  </si>
  <si>
    <t>SOCI5</t>
  </si>
  <si>
    <t>MEMO7</t>
  </si>
  <si>
    <t>NIVEL ARQUITECTÓNICO</t>
  </si>
  <si>
    <t>NIVEL DE MADUREZ (ML)</t>
  </si>
  <si>
    <t>CALIFICACION MAXIMA</t>
  </si>
  <si>
    <t>TECHO MÁXIMO</t>
  </si>
  <si>
    <t>(por cada nivel arquitectónico)</t>
  </si>
  <si>
    <t>Configuración</t>
  </si>
  <si>
    <t>Formativo</t>
  </si>
  <si>
    <t>Operativo</t>
  </si>
  <si>
    <t>-</t>
  </si>
  <si>
    <t>Proactivo</t>
  </si>
  <si>
    <t>Valoración SP3</t>
  </si>
  <si>
    <t>(por cada nivel de madurez)</t>
  </si>
  <si>
    <t>TOTAL</t>
  </si>
  <si>
    <t>NI</t>
  </si>
  <si>
    <t>N2</t>
  </si>
  <si>
    <t>N3</t>
  </si>
  <si>
    <t>N4</t>
  </si>
  <si>
    <r>
      <rPr>
        <rFont val="Arial"/>
        <color rgb="FF000000"/>
        <sz val="16.0"/>
      </rPr>
      <t>•</t>
    </r>
    <r>
      <rPr>
        <rFont val="Calibri"/>
        <color rgb="FF1F497D"/>
        <sz val="16.0"/>
      </rPr>
      <t xml:space="preserve"> Knowledge Valuation processes (Valuation processes VP)</t>
    </r>
  </si>
  <si>
    <t xml:space="preserve">Conf </t>
  </si>
  <si>
    <t>N1</t>
  </si>
  <si>
    <t>Oper</t>
  </si>
  <si>
    <t>Conf1
Conf2</t>
  </si>
  <si>
    <t>Val</t>
  </si>
  <si>
    <t>VP2 Classify intangible strategic/business/process knowledge assets by intellectual capital branches</t>
  </si>
  <si>
    <t>Conf3</t>
  </si>
  <si>
    <t>Memo</t>
  </si>
  <si>
    <t>VP3 Align intangible knowledge assets and strategic/business/process goals</t>
  </si>
  <si>
    <t>Pro</t>
  </si>
  <si>
    <t>Val1
Val3
Val4
Memo2</t>
  </si>
  <si>
    <t>Val6</t>
  </si>
  <si>
    <t>Val7
Val8
Val9</t>
  </si>
  <si>
    <t>Val11</t>
  </si>
  <si>
    <t>Soci</t>
  </si>
  <si>
    <t>VP5 Define improvement plan  (decision making on assets and capabilities for improvement)</t>
  </si>
  <si>
    <t>Val2</t>
  </si>
  <si>
    <t>VP6 Measure intangible knowledge asset use</t>
  </si>
  <si>
    <t>Val1
Memo2</t>
  </si>
  <si>
    <t>Form3
Pro3
Memo5</t>
  </si>
  <si>
    <t>Val1
Val3
Memo2</t>
  </si>
  <si>
    <t>Pro3
Val5
Memo5</t>
  </si>
  <si>
    <t>Soci3
Soci4</t>
  </si>
  <si>
    <t>VP8 Manage intangible knowledge asset configuration (KCM)</t>
  </si>
  <si>
    <t>Memo3</t>
  </si>
  <si>
    <t>Form3
Memo6</t>
  </si>
  <si>
    <t>Val10</t>
  </si>
  <si>
    <t>VP10 Assess knowledge governance maturity</t>
  </si>
  <si>
    <r>
      <rPr>
        <rFont val="Arial"/>
        <color rgb="FF000000"/>
        <sz val="16.0"/>
      </rPr>
      <t>•</t>
    </r>
    <r>
      <rPr>
        <rFont val="Calibri"/>
        <color rgb="FF1F497D"/>
        <sz val="16.0"/>
      </rPr>
      <t xml:space="preserve"> Knowledge Management processes (Management processes MP) </t>
    </r>
  </si>
  <si>
    <t>conf4
form2</t>
  </si>
  <si>
    <t>conf8
form3
form4</t>
  </si>
  <si>
    <t>conf9
conf10
conf12
form5
form6</t>
  </si>
  <si>
    <t>conf11
form7
soci5</t>
  </si>
  <si>
    <t>MP2 Capture (elicit, develop) knowledge assets</t>
  </si>
  <si>
    <t>conf4
form2
oper1</t>
  </si>
  <si>
    <t>conf9
conf10
conf12
form6</t>
  </si>
  <si>
    <t>MP3 Allocate (organize) knowledge assets</t>
  </si>
  <si>
    <t>conf6
conf7
form1</t>
  </si>
  <si>
    <t>form3
pro3
soci2</t>
  </si>
  <si>
    <t>form6</t>
  </si>
  <si>
    <t>soci5</t>
  </si>
  <si>
    <t>conf6
conf7
form1
form2
pro1
pro2
soci1</t>
  </si>
  <si>
    <t>pro3</t>
  </si>
  <si>
    <t>pro4</t>
  </si>
  <si>
    <t>pro5
pro6
pro7
pro8</t>
  </si>
  <si>
    <t>MP5 Use (maintain) knowledge assets</t>
  </si>
  <si>
    <t>form1
oper1
soci1</t>
  </si>
  <si>
    <r>
      <rPr>
        <rFont val="Arial"/>
        <color rgb="FF000000"/>
        <sz val="16.0"/>
      </rPr>
      <t>•</t>
    </r>
    <r>
      <rPr>
        <rFont val="Calibri"/>
        <color rgb="FF1F497D"/>
        <sz val="16.0"/>
      </rPr>
      <t xml:space="preserve"> Knowledge development processes (Development Processes DP)</t>
    </r>
  </si>
  <si>
    <t>conf5 
conf6 
conf7 
form1
form2
oper1
pro1
pro2
memo1
memo3</t>
  </si>
  <si>
    <t>form3
form4
soci2
memo4
memo6</t>
  </si>
  <si>
    <t>conf12</t>
  </si>
  <si>
    <t>memo7</t>
  </si>
  <si>
    <t>DP2 Implement knowledge assets</t>
  </si>
  <si>
    <t>form1
form2
oper1
pro1
pro2
memo1
memo3</t>
  </si>
  <si>
    <t>DP3 Deploy knowledge assets</t>
  </si>
  <si>
    <t>Conf1</t>
  </si>
  <si>
    <t>Conf2</t>
  </si>
  <si>
    <t>Conf4</t>
  </si>
  <si>
    <t>Conf5</t>
  </si>
  <si>
    <t>Conf6</t>
  </si>
  <si>
    <t>Conf7</t>
  </si>
  <si>
    <t>Form1</t>
  </si>
  <si>
    <t>Form2</t>
  </si>
  <si>
    <t>Oper1</t>
  </si>
  <si>
    <t>Pro1</t>
  </si>
  <si>
    <t>Pro2</t>
  </si>
  <si>
    <t>Val1</t>
  </si>
  <si>
    <t>Val3</t>
  </si>
  <si>
    <t>Val4</t>
  </si>
  <si>
    <t>Soci1</t>
  </si>
  <si>
    <t>Memo1</t>
  </si>
  <si>
    <t>Memo2</t>
  </si>
  <si>
    <t>Conf8</t>
  </si>
  <si>
    <t>Form3</t>
  </si>
  <si>
    <t>Form4</t>
  </si>
  <si>
    <t>Pro3</t>
  </si>
  <si>
    <t>Val5</t>
  </si>
  <si>
    <t>Soci2</t>
  </si>
  <si>
    <t>Memo4</t>
  </si>
  <si>
    <t>Memo5</t>
  </si>
  <si>
    <t>Memo6</t>
  </si>
  <si>
    <t>Conf9</t>
  </si>
  <si>
    <t>Conf10</t>
  </si>
  <si>
    <t>Conf12</t>
  </si>
  <si>
    <t>Form5</t>
  </si>
  <si>
    <t>Form6</t>
  </si>
  <si>
    <t>Pro4</t>
  </si>
  <si>
    <t>Val7</t>
  </si>
  <si>
    <t>Val8</t>
  </si>
  <si>
    <t>Val9</t>
  </si>
  <si>
    <t>Soci3</t>
  </si>
  <si>
    <t>Soci4</t>
  </si>
  <si>
    <t>Conf11</t>
  </si>
  <si>
    <t>Form7</t>
  </si>
  <si>
    <t>Pro5</t>
  </si>
  <si>
    <t>Pro6</t>
  </si>
  <si>
    <t>Pro7</t>
  </si>
  <si>
    <t>Pro8</t>
  </si>
  <si>
    <t>Soci5</t>
  </si>
  <si>
    <t>Memo7</t>
  </si>
  <si>
    <t>Knowledge Valuation processes (Valuation processes VP)</t>
  </si>
  <si>
    <t xml:space="preserve">Knowledge Management processes (Management processes MP) </t>
  </si>
  <si>
    <t>Knowledge development processes (Development Processes DP)</t>
  </si>
  <si>
    <t>Español</t>
  </si>
  <si>
    <t>English</t>
  </si>
  <si>
    <t>Mejorar la productividad</t>
  </si>
  <si>
    <t>Improve productivity</t>
  </si>
  <si>
    <t>Capitalizar el conocimiento organizativo</t>
  </si>
  <si>
    <t>Capitalize the organizational knowledge</t>
  </si>
  <si>
    <t>Valorar la calidad de servicios, productos, procesos y personas</t>
  </si>
  <si>
    <t>Assess the quality of services, products, processes, and people</t>
  </si>
  <si>
    <t>Promover la innovación</t>
  </si>
  <si>
    <t>Promote innovation</t>
  </si>
  <si>
    <t>Mejorar la competitividad</t>
  </si>
  <si>
    <t>Improve competitiveness</t>
  </si>
  <si>
    <t>Number of capabilities on each architectural level per maturity level</t>
  </si>
  <si>
    <t>Total</t>
  </si>
  <si>
    <t>Total Capabilities</t>
  </si>
  <si>
    <t>Distribution of architectural levels per maturity level</t>
  </si>
  <si>
    <t>Distribution of architectural level on each maturity level</t>
  </si>
  <si>
    <t>Lista de acciones sugeridas para mejorar las capacidades de acuerdo a la Moda o su calificación</t>
  </si>
  <si>
    <t>Valor</t>
  </si>
  <si>
    <t>Acción</t>
  </si>
  <si>
    <t>No existen evidencias, debe definir mecanismos para implementar las capacidades y poder generar evidencias.</t>
  </si>
  <si>
    <t>1 - 2</t>
  </si>
  <si>
    <t>Redefinir los mecanismos de creación y representación de evidencias que tiene actualmente.</t>
  </si>
  <si>
    <t>3 - 4</t>
  </si>
  <si>
    <t>Mejorar los mecanismos de creación y representación de evidencias que tiene actualmente.</t>
  </si>
  <si>
    <t>5</t>
  </si>
  <si>
    <t>Mantener en un ciclo de mejora continua los mecanismos de creación y representación de evidencias que tiene actualmente.</t>
  </si>
  <si>
    <t>No existen evidencias, debe implementar herramientas tecnológicas adecuadas para este nivel arquitectónico.</t>
  </si>
  <si>
    <t>Cambiar las herramientas tecnológicas seleccionadas o mejorar la existentes para que se adecúen a las necesidades de este nivel arquitectónico.</t>
  </si>
  <si>
    <t>Mejorar las funcionalidad de las herramientas tecnológicas existentes para que se adecúen mejor a las necesidades de este nivel arquitectónico.</t>
  </si>
  <si>
    <t>Mantener un proceso de mejora continua de las herramientas tecnológicas exitentes.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</si>
</sst>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2">
    <font>
      <sz val="11.0"/>
      <color rgb="FF000000"/>
      <name val="Calibri"/>
      <scheme val="minor"/>
    </font>
    <font>
      <b/>
      <sz val="11.0"/>
      <color rgb="FF000000"/>
      <name val="Calibri"/>
    </font>
    <font>
      <sz val="11.0"/>
      <color rgb="FF000000"/>
      <name val="Noto Sans"/>
    </font>
    <font>
      <b/>
      <sz val="10.0"/>
      <color rgb="FF222222"/>
      <name val="Old Standard TT"/>
    </font>
    <font>
      <sz val="10.0"/>
      <color rgb="FF222222"/>
      <name val="Old Standard TT"/>
    </font>
    <font>
      <sz val="11.0"/>
      <color rgb="FF000000"/>
      <name val="Calibri"/>
    </font>
    <font>
      <sz val="11.0"/>
      <color rgb="FF000000"/>
      <name val="Noto Sans Symbols"/>
    </font>
    <font>
      <sz val="10.0"/>
      <color rgb="FF000000"/>
      <name val="Arial"/>
    </font>
    <font>
      <sz val="14.0"/>
      <color rgb="FF049CCF"/>
      <name val="Source Sans Pro"/>
    </font>
    <font>
      <sz val="14.0"/>
      <color rgb="FF464646"/>
      <name val="Source Sans Pro"/>
    </font>
    <font/>
    <font>
      <i/>
      <sz val="11.0"/>
      <color rgb="FF000000"/>
      <name val="Calibri"/>
    </font>
    <font>
      <sz val="11.0"/>
      <color theme="1"/>
      <name val="Calibri"/>
    </font>
    <font>
      <b/>
      <i/>
      <sz val="11.0"/>
      <color rgb="FF000000"/>
      <name val="Calibri"/>
    </font>
    <font>
      <i/>
      <sz val="11.0"/>
      <color theme="1"/>
      <name val="Calibri"/>
    </font>
    <font>
      <b/>
      <sz val="14.0"/>
      <color rgb="FF000000"/>
      <name val="Calibri"/>
    </font>
    <font>
      <sz val="14.0"/>
      <color rgb="FF000000"/>
      <name val="Calibri"/>
    </font>
    <font>
      <sz val="14.0"/>
      <color theme="1"/>
      <name val="Calibri"/>
    </font>
    <font>
      <i/>
      <sz val="14.0"/>
      <color rgb="FF000000"/>
      <name val="Calibri"/>
    </font>
    <font>
      <i/>
      <sz val="14.0"/>
      <color theme="1"/>
      <name val="Calibri"/>
    </font>
    <font>
      <color theme="1"/>
      <name val="Calibri"/>
      <scheme val="minor"/>
    </font>
    <font>
      <b/>
      <sz val="11.0"/>
      <color theme="1"/>
      <name val="Calibri"/>
    </font>
    <font>
      <b/>
      <sz val="16.0"/>
      <color theme="1"/>
      <name val="Calibri"/>
    </font>
    <font>
      <b/>
      <sz val="12.0"/>
      <color rgb="FF000000"/>
      <name val="Calibri"/>
    </font>
    <font>
      <b/>
      <sz val="12.0"/>
      <color theme="1"/>
      <name val="Calibri"/>
    </font>
    <font>
      <b/>
      <sz val="12.0"/>
      <color rgb="FFFFFFFF"/>
      <name val="Calibri"/>
    </font>
    <font>
      <b/>
      <sz val="12.0"/>
      <color rgb="FF1F3864"/>
      <name val="Calibri"/>
    </font>
    <font>
      <sz val="12.0"/>
      <color rgb="FF000000"/>
      <name val="Calibri"/>
    </font>
    <font>
      <sz val="16.0"/>
      <color rgb="FF000000"/>
      <name val="Arial"/>
    </font>
    <font>
      <sz val="12.0"/>
      <color rgb="FF002060"/>
      <name val="Calibri"/>
    </font>
    <font>
      <sz val="14.0"/>
      <color rgb="FF002060"/>
      <name val="Calibri"/>
    </font>
    <font>
      <sz val="16.0"/>
      <color rgb="FF1F497D"/>
      <name val="Calibri"/>
    </font>
  </fonts>
  <fills count="21">
    <fill>
      <patternFill patternType="none"/>
    </fill>
    <fill>
      <patternFill patternType="lightGray"/>
    </fill>
    <fill>
      <patternFill patternType="solid">
        <fgColor rgb="FF8DB4E2"/>
        <bgColor rgb="FF8DB4E2"/>
      </patternFill>
    </fill>
    <fill>
      <patternFill patternType="solid">
        <fgColor rgb="FFC5D9F1"/>
        <bgColor rgb="FFC5D9F1"/>
      </patternFill>
    </fill>
    <fill>
      <patternFill patternType="solid">
        <fgColor rgb="FFCCC0DA"/>
        <bgColor rgb="FFCCC0DA"/>
      </patternFill>
    </fill>
    <fill>
      <patternFill patternType="solid">
        <fgColor rgb="FFCCC0D9"/>
        <bgColor rgb="FFCCC0D9"/>
      </patternFill>
    </fill>
    <fill>
      <patternFill patternType="solid">
        <fgColor rgb="FFD6E3BC"/>
        <bgColor rgb="FFD6E3BC"/>
      </patternFill>
    </fill>
    <fill>
      <patternFill patternType="solid">
        <fgColor rgb="FFF2F2F2"/>
        <bgColor rgb="FFF2F2F2"/>
      </patternFill>
    </fill>
    <fill>
      <patternFill patternType="solid">
        <fgColor rgb="FFF79646"/>
        <bgColor rgb="FFF79646"/>
      </patternFill>
    </fill>
    <fill>
      <patternFill patternType="solid">
        <fgColor rgb="FFFFFFFF"/>
        <bgColor rgb="FFFFFFFF"/>
      </patternFill>
    </fill>
    <fill>
      <patternFill patternType="solid">
        <fgColor rgb="FFFFFF00"/>
        <bgColor rgb="FFFFFF00"/>
      </patternFill>
    </fill>
    <fill>
      <patternFill patternType="solid">
        <fgColor rgb="FFFFC000"/>
        <bgColor rgb="FFFFC000"/>
      </patternFill>
    </fill>
    <fill>
      <patternFill patternType="solid">
        <fgColor rgb="FFD8E4BC"/>
        <bgColor rgb="FFD8E4BC"/>
      </patternFill>
    </fill>
    <fill>
      <patternFill patternType="solid">
        <fgColor rgb="FFD9E2F3"/>
        <bgColor rgb="FFD9E2F3"/>
      </patternFill>
    </fill>
    <fill>
      <patternFill patternType="solid">
        <fgColor rgb="FF2F5496"/>
        <bgColor rgb="FF2F5496"/>
      </patternFill>
    </fill>
    <fill>
      <patternFill patternType="solid">
        <fgColor rgb="FFC5E0B3"/>
        <bgColor rgb="FFC5E0B3"/>
      </patternFill>
    </fill>
    <fill>
      <patternFill patternType="solid">
        <fgColor rgb="FF8EAADB"/>
        <bgColor rgb="FF8EAADB"/>
      </patternFill>
    </fill>
    <fill>
      <patternFill patternType="solid">
        <fgColor rgb="FF538135"/>
        <bgColor rgb="FF538135"/>
      </patternFill>
    </fill>
    <fill>
      <patternFill patternType="solid">
        <fgColor rgb="FFB8CCE4"/>
        <bgColor rgb="FFB8CCE4"/>
      </patternFill>
    </fill>
    <fill>
      <patternFill patternType="solid">
        <fgColor rgb="FF4BACC6"/>
        <bgColor rgb="FF4BACC6"/>
      </patternFill>
    </fill>
    <fill>
      <patternFill patternType="solid">
        <fgColor rgb="FF1F497D"/>
        <bgColor rgb="FF1F497D"/>
      </patternFill>
    </fill>
  </fills>
  <borders count="144">
    <border/>
    <border>
      <left/>
      <right/>
      <top/>
      <bottom/>
    </border>
    <border>
      <left style="medium">
        <color rgb="FF000000"/>
      </left>
      <right style="medium">
        <color rgb="FF000000"/>
      </right>
      <top style="medium">
        <color rgb="FF000000"/>
      </top>
    </border>
    <border>
      <left style="medium">
        <color rgb="FF000000"/>
      </left>
      <right style="medium">
        <color rgb="FF000000"/>
      </right>
    </border>
    <border>
      <left style="thin">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hair">
        <color rgb="FFBFBFBF"/>
      </left>
      <right style="hair">
        <color rgb="FFBFBFBF"/>
      </right>
      <top style="thick">
        <color rgb="FF000000"/>
      </top>
    </border>
    <border>
      <left style="hair">
        <color rgb="FFBFBFBF"/>
      </left>
      <top style="thick">
        <color rgb="FF000000"/>
      </top>
      <bottom style="hair">
        <color rgb="FFBFBFBF"/>
      </bottom>
    </border>
    <border>
      <top style="thick">
        <color rgb="FF000000"/>
      </top>
      <bottom style="hair">
        <color rgb="FFBFBFBF"/>
      </bottom>
    </border>
    <border>
      <right style="hair">
        <color rgb="FFBFBFBF"/>
      </right>
      <top style="thick">
        <color rgb="FF000000"/>
      </top>
      <bottom style="hair">
        <color rgb="FFBFBFBF"/>
      </bottom>
    </border>
    <border>
      <right style="hair">
        <color rgb="FF000000"/>
      </right>
      <top style="thick">
        <color rgb="FF000000"/>
      </top>
      <bottom style="hair">
        <color rgb="FFBFBFBF"/>
      </bottom>
    </border>
    <border>
      <left style="hair">
        <color rgb="FFBFBFBF"/>
      </left>
      <right style="hair">
        <color rgb="FFBFBFBF"/>
      </right>
      <bottom style="thin">
        <color rgb="FF000000"/>
      </bottom>
    </border>
    <border>
      <left style="hair">
        <color rgb="FFBFBFBF"/>
      </left>
      <right style="hair">
        <color rgb="FFBFBFBF"/>
      </right>
      <bottom style="thick">
        <color rgb="FF000000"/>
      </bottom>
    </border>
    <border>
      <left style="hair">
        <color rgb="FFBFBFBF"/>
      </left>
      <right style="hair">
        <color rgb="FFBFBFBF"/>
      </right>
      <top/>
      <bottom style="thick">
        <color rgb="FF000000"/>
      </bottom>
    </border>
    <border>
      <left style="hair">
        <color rgb="FFBFBFBF"/>
      </left>
      <right style="hair">
        <color rgb="FFBFBFBF"/>
      </right>
      <top/>
      <bottom/>
    </border>
    <border>
      <left style="hair">
        <color rgb="FFBFBFBF"/>
      </left>
      <right/>
      <top/>
      <bottom style="thick">
        <color rgb="FF000000"/>
      </bottom>
    </border>
    <border>
      <left style="hair">
        <color rgb="FFBFBFBF"/>
      </left>
      <right/>
      <top/>
      <bottom/>
    </border>
    <border>
      <left style="hair">
        <color rgb="FFBFBFBF"/>
      </left>
      <right style="hair">
        <color rgb="FF000000"/>
      </right>
      <top/>
      <bottom style="thick">
        <color rgb="FF000000"/>
      </bottom>
    </border>
    <border>
      <left/>
      <right style="hair">
        <color rgb="FF000000"/>
      </right>
      <top/>
      <bottom style="hair">
        <color rgb="FF000000"/>
      </bottom>
    </border>
    <border>
      <left style="hair">
        <color rgb="FF000000"/>
      </left>
      <right style="hair">
        <color rgb="FF000000"/>
      </right>
      <top style="thick">
        <color rgb="FF000000"/>
      </top>
      <bottom style="hair">
        <color rgb="FF000000"/>
      </bottom>
    </border>
    <border>
      <left style="hair">
        <color rgb="FF000000"/>
      </left>
      <right style="hair">
        <color rgb="FF000000"/>
      </right>
      <top style="hair">
        <color rgb="FF000000"/>
      </top>
      <bottom style="hair">
        <color rgb="FF000000"/>
      </bottom>
    </border>
    <border>
      <left style="thin">
        <color rgb="FF000000"/>
      </left>
      <right style="thin">
        <color rgb="FF000000"/>
      </right>
      <top style="thin">
        <color rgb="FF000000"/>
      </top>
    </border>
    <border>
      <left style="hair">
        <color rgb="FF000000"/>
      </left>
      <right style="hair">
        <color rgb="FF000000"/>
      </right>
      <top style="hair">
        <color rgb="FF000000"/>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style="medium">
        <color rgb="FF000000"/>
      </bottom>
    </border>
    <border>
      <left/>
      <right/>
      <top style="medium">
        <color rgb="FF000000"/>
      </top>
      <bottom style="medium">
        <color rgb="FF000000"/>
      </bottom>
    </border>
    <border>
      <left style="hair">
        <color rgb="FF000000"/>
      </left>
      <right/>
      <top style="medium">
        <color rgb="FF000000"/>
      </top>
      <bottom style="medium">
        <color rgb="FF000000"/>
      </bottom>
    </border>
    <border>
      <left style="hair">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hair">
        <color rgb="FF000000"/>
      </left>
      <right style="hair">
        <color rgb="FF000000"/>
      </right>
      <top/>
      <bottom style="hair">
        <color rgb="FF000000"/>
      </bottom>
    </border>
    <border>
      <left style="hair">
        <color rgb="FF000000"/>
      </left>
      <right style="hair">
        <color rgb="FF000000"/>
      </right>
      <top style="hair">
        <color rgb="FF000000"/>
      </top>
    </border>
    <border>
      <left style="medium">
        <color rgb="FF000000"/>
      </left>
      <right/>
      <top/>
      <bottom/>
    </border>
    <border>
      <left/>
      <right/>
      <top style="medium">
        <color rgb="FF000000"/>
      </top>
      <bottom/>
    </border>
    <border>
      <left style="thin">
        <color rgb="FF000000"/>
      </left>
      <right style="thin">
        <color rgb="FF000000"/>
      </right>
      <top style="medium">
        <color rgb="FF000000"/>
      </top>
      <bottom/>
    </border>
    <border>
      <left style="medium">
        <color rgb="FF000000"/>
      </left>
      <right/>
      <top style="medium">
        <color rgb="FF000000"/>
      </top>
      <bottom/>
    </border>
    <border>
      <left style="hair">
        <color rgb="FF000000"/>
      </left>
      <right style="medium">
        <color rgb="FF000000"/>
      </right>
      <top style="medium">
        <color rgb="FF000000"/>
      </top>
      <bottom/>
    </border>
    <border>
      <left style="medium">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thin">
        <color rgb="FF000000"/>
      </right>
      <bottom style="thin">
        <color rgb="FF000000"/>
      </bottom>
    </border>
    <border>
      <right style="thin">
        <color rgb="FF000000"/>
      </right>
      <top style="thin">
        <color rgb="FF000000"/>
      </top>
    </border>
    <border>
      <left style="thin">
        <color rgb="FF000000"/>
      </left>
      <right style="thin">
        <color rgb="FF000000"/>
      </right>
      <top/>
      <bottom style="thin">
        <color rgb="FF000000"/>
      </bottom>
    </border>
    <border>
      <left/>
      <right/>
      <top/>
      <bottom style="medium">
        <color rgb="FF000000"/>
      </bottom>
    </border>
    <border>
      <left style="hair">
        <color rgb="FF000000"/>
      </left>
      <right/>
      <top/>
      <bottom style="medium">
        <color rgb="FF000000"/>
      </bottom>
    </border>
    <border>
      <left style="hair">
        <color rgb="FF000000"/>
      </left>
      <right style="hair">
        <color rgb="FF000000"/>
      </right>
      <top/>
      <bottom style="medium">
        <color rgb="FF000000"/>
      </bottom>
    </border>
    <border>
      <left style="hair">
        <color rgb="FF000000"/>
      </left>
      <right style="hair">
        <color rgb="FF000000"/>
      </right>
      <top style="medium">
        <color rgb="FF000000"/>
      </top>
      <bottom style="hair">
        <color rgb="FF000000"/>
      </bottom>
    </border>
    <border>
      <left style="thin">
        <color rgb="FF000000"/>
      </left>
      <right style="thin">
        <color rgb="FF000000"/>
      </right>
      <top style="thin">
        <color rgb="FF000000"/>
      </top>
      <bottom/>
    </border>
    <border>
      <left style="medium">
        <color rgb="FF000000"/>
      </left>
      <right style="thin">
        <color rgb="FF000000"/>
      </right>
      <top/>
      <bottom style="medium">
        <color rgb="FF000000"/>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hair">
        <color rgb="FFBFBFBF"/>
      </left>
      <right style="hair">
        <color rgb="FFBFBFBF"/>
      </right>
      <bottom style="medium">
        <color rgb="FF000000"/>
      </bottom>
    </border>
    <border>
      <left style="hair">
        <color rgb="FFBFBFBF"/>
      </left>
      <right style="hair">
        <color rgb="FF000000"/>
      </right>
      <top/>
      <bottom/>
    </border>
    <border>
      <left style="medium">
        <color rgb="FF000000"/>
      </left>
      <right style="hair">
        <color rgb="FF000000"/>
      </right>
      <top style="medium">
        <color rgb="FF000000"/>
      </top>
      <bottom style="medium">
        <color rgb="FF000000"/>
      </bottom>
    </border>
    <border>
      <left style="hair">
        <color rgb="FF000000"/>
      </left>
      <right style="hair">
        <color rgb="FF000000"/>
      </right>
      <top style="medium">
        <color rgb="FF000000"/>
      </top>
      <bottom style="medium">
        <color rgb="FF000000"/>
      </bottom>
    </border>
    <border>
      <left style="thin">
        <color rgb="FF000000"/>
      </left>
      <right style="thin">
        <color rgb="FF000000"/>
      </right>
      <top style="thin">
        <color rgb="FF000000"/>
      </top>
      <bottom style="medium">
        <color rgb="FF000000"/>
      </bottom>
    </border>
    <border>
      <bottom style="medium">
        <color rgb="FF000000"/>
      </bottom>
    </border>
    <border>
      <right style="hair">
        <color rgb="FF000000"/>
      </right>
      <top style="hair">
        <color rgb="FF000000"/>
      </top>
    </border>
    <border>
      <left style="hair">
        <color rgb="FF000000"/>
      </left>
    </border>
    <border>
      <left/>
      <right style="hair">
        <color rgb="FF000000"/>
      </right>
      <top style="hair">
        <color rgb="FF000000"/>
      </top>
      <bottom style="hair">
        <color rgb="FF000000"/>
      </bottom>
    </border>
    <border>
      <left style="hair">
        <color rgb="FFBFBFBF"/>
      </left>
      <right style="hair">
        <color rgb="FFBFBFBF"/>
      </right>
      <bottom/>
    </border>
    <border>
      <left style="hair">
        <color rgb="FF000000"/>
      </left>
      <right/>
      <top/>
      <bottom/>
    </border>
    <border>
      <left/>
      <right style="hair">
        <color rgb="FF000000"/>
      </right>
      <top/>
      <bottom style="medium">
        <color rgb="FF000000"/>
      </bottom>
    </border>
    <border>
      <left style="medium">
        <color rgb="FF000000"/>
      </left>
      <right style="medium">
        <color rgb="FF000000"/>
      </right>
      <top style="medium">
        <color rgb="FF000000"/>
      </top>
      <bottom/>
    </border>
    <border>
      <left/>
      <right style="hair">
        <color rgb="FF000000"/>
      </right>
      <top style="medium">
        <color rgb="FF000000"/>
      </top>
      <bottom style="medium">
        <color rgb="FF000000"/>
      </bottom>
    </border>
    <border>
      <right style="hair">
        <color rgb="FF000000"/>
      </right>
    </border>
    <border>
      <left style="hair">
        <color rgb="FF000000"/>
      </left>
      <top style="hair">
        <color rgb="FF000000"/>
      </top>
    </border>
    <border>
      <top style="hair">
        <color rgb="FF000000"/>
      </top>
    </border>
    <border>
      <left/>
      <right style="hair">
        <color rgb="FF000000"/>
      </right>
      <top style="medium">
        <color rgb="FF000000"/>
      </top>
      <bottom/>
    </border>
    <border>
      <left style="hair">
        <color rgb="FF000000"/>
      </left>
      <right/>
      <top style="medium">
        <color rgb="FF000000"/>
      </top>
      <bottom/>
    </border>
    <border>
      <left style="medium">
        <color rgb="FF000000"/>
      </left>
      <top style="medium">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border>
    <border>
      <left style="medium">
        <color rgb="FF000000"/>
      </left>
      <right style="thin">
        <color rgb="FF000000"/>
      </right>
      <top style="thin">
        <color rgb="FF000000"/>
      </top>
      <bottom style="medium">
        <color rgb="FF000000"/>
      </bottom>
    </border>
    <border>
      <left style="thin">
        <color rgb="FF000000"/>
      </left>
      <bottom style="thin">
        <color rgb="FF000000"/>
      </bottom>
    </border>
    <border>
      <left style="thin">
        <color rgb="FF000000"/>
      </left>
      <right/>
      <top style="thin">
        <color rgb="FF000000"/>
      </top>
      <bottom style="thin">
        <color rgb="FF000000"/>
      </bottom>
    </border>
    <border>
      <left style="thin">
        <color rgb="FF000000"/>
      </left>
      <right style="medium">
        <color rgb="FF000000"/>
      </right>
      <top style="thin">
        <color rgb="FF000000"/>
      </top>
      <bottom style="medium">
        <color rgb="FF000000"/>
      </bottom>
    </border>
    <border>
      <left style="thin">
        <color rgb="FF000000"/>
      </left>
      <right/>
      <top style="thin">
        <color rgb="FF000000"/>
      </top>
      <bottom style="medium">
        <color rgb="FF000000"/>
      </bottom>
    </border>
    <border>
      <left style="thin">
        <color rgb="FF000000"/>
      </left>
    </border>
    <border>
      <left style="thin">
        <color rgb="FF000000"/>
      </left>
      <right style="medium">
        <color rgb="FF000000"/>
      </right>
    </border>
    <border>
      <left style="thin">
        <color rgb="FF000000"/>
      </left>
      <right style="medium">
        <color rgb="FF000000"/>
      </right>
      <bottom style="medium">
        <color rgb="FF000000"/>
      </bottom>
    </border>
    <border>
      <right style="medium">
        <color rgb="FF000000"/>
      </right>
      <top style="medium">
        <color rgb="FF000000"/>
      </top>
    </border>
    <border>
      <right style="medium">
        <color rgb="FF000000"/>
      </right>
      <bottom style="medium">
        <color rgb="FF000000"/>
      </bottom>
    </border>
    <border>
      <right style="medium">
        <color rgb="FF000000"/>
      </right>
      <top style="medium">
        <color rgb="FF000000"/>
      </top>
      <bottom style="medium">
        <color rgb="FF000000"/>
      </bottom>
    </border>
    <border>
      <right style="medium">
        <color rgb="FF000000"/>
      </right>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right style="thin">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right style="thin">
        <color rgb="FF000000"/>
      </right>
    </border>
    <border>
      <left style="thin">
        <color rgb="FF000000"/>
      </left>
      <right style="medium">
        <color rgb="FF000000"/>
      </right>
      <top style="thin">
        <color rgb="FF000000"/>
      </top>
    </border>
    <border>
      <left style="thin">
        <color rgb="FF000000"/>
      </left>
      <right style="medium">
        <color rgb="FF000000"/>
      </right>
      <top style="medium">
        <color rgb="FF000000"/>
      </top>
    </border>
    <border>
      <left/>
      <right/>
      <top/>
    </border>
    <border>
      <left/>
      <top/>
      <bottom/>
    </border>
    <border>
      <top/>
      <bottom/>
    </border>
    <border>
      <right/>
      <top/>
      <bottom/>
    </border>
    <border>
      <left/>
      <right/>
    </border>
    <border>
      <left/>
      <top/>
      <bottom style="medium">
        <color rgb="FFFFFFFF"/>
      </bottom>
    </border>
    <border>
      <top/>
      <bottom style="medium">
        <color rgb="FFFFFFFF"/>
      </bottom>
    </border>
    <border>
      <right/>
      <top/>
      <bottom style="medium">
        <color rgb="FFFFFFFF"/>
      </bottom>
    </border>
    <border>
      <left/>
      <right/>
      <bottom/>
    </border>
    <border>
      <left/>
      <right/>
      <top style="medium">
        <color rgb="FFFFFFFF"/>
      </top>
      <bottom/>
    </border>
    <border>
      <left/>
      <right/>
      <top/>
      <bottom style="medium">
        <color rgb="FFFFFFFF"/>
      </bottom>
    </border>
    <border>
      <left style="thin">
        <color rgb="FF002060"/>
      </left>
      <right style="thin">
        <color rgb="FF002060"/>
      </right>
      <top style="thin">
        <color rgb="FF002060"/>
      </top>
      <bottom style="thin">
        <color rgb="FF000000"/>
      </bottom>
    </border>
    <border>
      <left style="thin">
        <color rgb="FF002060"/>
      </left>
      <right style="thin">
        <color rgb="FF002060"/>
      </right>
      <top style="thin">
        <color rgb="FF000000"/>
      </top>
      <bottom style="thin">
        <color rgb="FF000000"/>
      </bottom>
    </border>
    <border>
      <left style="thin">
        <color rgb="FF002060"/>
      </left>
      <right style="thin">
        <color rgb="FF002060"/>
      </right>
      <top style="thin">
        <color rgb="FF000000"/>
      </top>
      <bottom style="thin">
        <color rgb="FF002060"/>
      </bottom>
    </border>
    <border>
      <left style="thin">
        <color rgb="FF002060"/>
      </left>
      <right style="thin">
        <color rgb="FF002060"/>
      </right>
      <top style="thin">
        <color rgb="FF002060"/>
      </top>
      <bottom style="thin">
        <color rgb="FF002060"/>
      </bottom>
    </border>
    <border>
      <left style="medium">
        <color rgb="FF000000"/>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bottom/>
    </border>
    <border>
      <left style="thin">
        <color rgb="FF002060"/>
      </left>
      <top style="thin">
        <color rgb="FF002060"/>
      </top>
      <bottom style="thin">
        <color rgb="FF000000"/>
      </bottom>
    </border>
    <border>
      <left style="medium">
        <color rgb="FF000000"/>
      </left>
      <right style="hair">
        <color rgb="FF000000"/>
      </right>
      <top style="medium">
        <color rgb="FF000000"/>
      </top>
      <bottom style="hair">
        <color rgb="FF000000"/>
      </bottom>
    </border>
    <border>
      <left style="hair">
        <color rgb="FF000000"/>
      </left>
      <right style="medium">
        <color rgb="FF000000"/>
      </right>
      <top style="medium">
        <color rgb="FF000000"/>
      </top>
      <bottom style="hair">
        <color rgb="FF000000"/>
      </bottom>
    </border>
    <border>
      <left style="thin">
        <color rgb="FF002060"/>
      </left>
      <top style="thin">
        <color rgb="FF000000"/>
      </top>
      <bottom style="thin">
        <color rgb="FF000000"/>
      </bottom>
    </border>
    <border>
      <left style="medium">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thin">
        <color rgb="FF002060"/>
      </left>
      <top style="thin">
        <color rgb="FF000000"/>
      </top>
      <bottom style="thin">
        <color rgb="FF002060"/>
      </bottom>
    </border>
    <border>
      <left style="medium">
        <color rgb="FF000000"/>
      </left>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thin">
        <color rgb="FF002060"/>
      </left>
      <top style="thin">
        <color rgb="FF002060"/>
      </top>
      <bottom style="thin">
        <color rgb="FF002060"/>
      </bottom>
    </border>
    <border>
      <right style="thin">
        <color rgb="FF000000"/>
      </right>
      <top style="medium">
        <color rgb="FF000000"/>
      </top>
    </border>
    <border>
      <right style="thin">
        <color rgb="FF000000"/>
      </right>
    </border>
    <border>
      <bottom style="thin">
        <color rgb="FF000000"/>
      </bottom>
    </border>
  </borders>
  <cellStyleXfs count="1">
    <xf borderId="0" fillId="0" fontId="0" numFmtId="0" applyAlignment="1" applyFont="1"/>
  </cellStyleXfs>
  <cellXfs count="425">
    <xf borderId="0" fillId="0" fontId="0" numFmtId="0" xfId="0" applyAlignment="1" applyFont="1">
      <alignment readingOrder="0" shrinkToFit="0" vertical="bottom" wrapText="0"/>
    </xf>
    <xf borderId="1" fillId="2" fontId="1" numFmtId="0" xfId="0" applyBorder="1" applyFill="1" applyFont="1"/>
    <xf borderId="0" fillId="0" fontId="2" numFmtId="0" xfId="0" applyAlignment="1" applyFont="1">
      <alignment horizontal="left" readingOrder="0" vertical="center"/>
    </xf>
    <xf borderId="0" fillId="0" fontId="2" numFmtId="0" xfId="0" applyAlignment="1" applyFont="1">
      <alignment horizontal="left" vertical="center"/>
    </xf>
    <xf borderId="2" fillId="0" fontId="3" numFmtId="0" xfId="0" applyAlignment="1" applyBorder="1" applyFont="1">
      <alignment shrinkToFit="0" vertical="center" wrapText="1"/>
    </xf>
    <xf borderId="3" fillId="0" fontId="4" numFmtId="0" xfId="0" applyAlignment="1" applyBorder="1" applyFont="1">
      <alignment shrinkToFit="0" vertical="center" wrapText="1"/>
    </xf>
    <xf borderId="4" fillId="0" fontId="5" numFmtId="0" xfId="0" applyAlignment="1" applyBorder="1" applyFont="1">
      <alignment horizontal="left" vertical="center"/>
    </xf>
    <xf borderId="4" fillId="0" fontId="6" numFmtId="0" xfId="0" applyAlignment="1" applyBorder="1" applyFont="1">
      <alignment horizontal="left" vertical="center"/>
    </xf>
    <xf borderId="5" fillId="0" fontId="7" numFmtId="0" xfId="0" applyAlignment="1" applyBorder="1" applyFont="1">
      <alignment horizontal="left" vertical="center"/>
    </xf>
    <xf borderId="0" fillId="0" fontId="8" numFmtId="0" xfId="0" applyFont="1"/>
    <xf borderId="0" fillId="0" fontId="9" numFmtId="0" xfId="0" applyFont="1"/>
    <xf borderId="6" fillId="3" fontId="1" numFmtId="0" xfId="0" applyAlignment="1" applyBorder="1" applyFill="1" applyFont="1">
      <alignment horizontal="center" vertical="center"/>
    </xf>
    <xf borderId="6" fillId="4" fontId="1" numFmtId="0" xfId="0" applyAlignment="1" applyBorder="1" applyFill="1" applyFont="1">
      <alignment horizontal="center" vertical="center"/>
    </xf>
    <xf borderId="7" fillId="5" fontId="1" numFmtId="0" xfId="0" applyAlignment="1" applyBorder="1" applyFill="1" applyFont="1">
      <alignment horizontal="center"/>
    </xf>
    <xf borderId="8" fillId="0" fontId="10" numFmtId="0" xfId="0" applyBorder="1" applyFont="1"/>
    <xf borderId="9" fillId="0" fontId="10" numFmtId="0" xfId="0" applyBorder="1" applyFont="1"/>
    <xf borderId="7" fillId="6" fontId="1" numFmtId="0" xfId="0" applyAlignment="1" applyBorder="1" applyFill="1" applyFont="1">
      <alignment horizontal="center"/>
    </xf>
    <xf borderId="10" fillId="0" fontId="10" numFmtId="0" xfId="0" applyBorder="1" applyFont="1"/>
    <xf borderId="11" fillId="0" fontId="10" numFmtId="0" xfId="0" applyBorder="1" applyFont="1"/>
    <xf borderId="12" fillId="0" fontId="10" numFmtId="0" xfId="0" applyBorder="1" applyFont="1"/>
    <xf borderId="13" fillId="5" fontId="1" numFmtId="0" xfId="0" applyAlignment="1" applyBorder="1" applyFont="1">
      <alignment horizontal="center" shrinkToFit="0" vertical="center" wrapText="1"/>
    </xf>
    <xf borderId="14" fillId="4" fontId="1" numFmtId="0" xfId="0" applyAlignment="1" applyBorder="1" applyFont="1">
      <alignment horizontal="center" shrinkToFit="0" vertical="center" wrapText="1"/>
    </xf>
    <xf borderId="15" fillId="6" fontId="1" numFmtId="0" xfId="0" applyAlignment="1" applyBorder="1" applyFont="1">
      <alignment horizontal="center" shrinkToFit="0" vertical="center" wrapText="1"/>
    </xf>
    <xf borderId="16" fillId="6" fontId="1" numFmtId="0" xfId="0" applyAlignment="1" applyBorder="1" applyFont="1">
      <alignment horizontal="center" shrinkToFit="0" vertical="center" wrapText="1"/>
    </xf>
    <xf borderId="14" fillId="6" fontId="1" numFmtId="0" xfId="0" applyAlignment="1" applyBorder="1" applyFont="1">
      <alignment horizontal="center" shrinkToFit="0" vertical="center" wrapText="1"/>
    </xf>
    <xf borderId="17" fillId="6" fontId="1" numFmtId="0" xfId="0" applyAlignment="1" applyBorder="1" applyFont="1">
      <alignment horizontal="center" shrinkToFit="0" vertical="center" wrapText="1"/>
    </xf>
    <xf borderId="4" fillId="0" fontId="11" numFmtId="0" xfId="0" applyAlignment="1" applyBorder="1" applyFont="1">
      <alignment horizontal="center" vertical="center"/>
    </xf>
    <xf borderId="4" fillId="0" fontId="5" numFmtId="0" xfId="0" applyAlignment="1" applyBorder="1" applyFont="1">
      <alignment shrinkToFit="0" vertical="center" wrapText="1"/>
    </xf>
    <xf borderId="4" fillId="0" fontId="5" numFmtId="0" xfId="0" applyAlignment="1" applyBorder="1" applyFont="1">
      <alignment readingOrder="0" shrinkToFit="0" vertical="center" wrapText="1"/>
    </xf>
    <xf borderId="0" fillId="0" fontId="5" numFmtId="0" xfId="0" applyAlignment="1" applyFont="1">
      <alignment horizontal="left" shrinkToFit="0" vertical="top" wrapText="1"/>
    </xf>
    <xf borderId="0" fillId="0" fontId="5" numFmtId="0" xfId="0" applyAlignment="1" applyFont="1">
      <alignment horizontal="center" vertical="center"/>
    </xf>
    <xf borderId="0" fillId="0" fontId="12" numFmtId="0" xfId="0" applyAlignment="1" applyFont="1">
      <alignment horizontal="center" vertical="center"/>
    </xf>
    <xf borderId="18" fillId="7" fontId="5" numFmtId="0" xfId="0" applyBorder="1" applyFill="1" applyFont="1"/>
    <xf borderId="19" fillId="7" fontId="12" numFmtId="0" xfId="0" applyAlignment="1" applyBorder="1" applyFont="1">
      <alignment horizontal="center" vertical="center"/>
    </xf>
    <xf borderId="20" fillId="7" fontId="12" numFmtId="0" xfId="0" applyAlignment="1" applyBorder="1" applyFont="1">
      <alignment horizontal="center" vertical="center"/>
    </xf>
    <xf borderId="4" fillId="0" fontId="12" numFmtId="0" xfId="0" applyAlignment="1" applyBorder="1" applyFont="1">
      <alignment readingOrder="0" shrinkToFit="0" vertical="center" wrapText="1"/>
    </xf>
    <xf borderId="4" fillId="0" fontId="12" numFmtId="0" xfId="0" applyAlignment="1" applyBorder="1" applyFont="1">
      <alignment shrinkToFit="0" vertical="center" wrapText="1"/>
    </xf>
    <xf borderId="0" fillId="0" fontId="12" numFmtId="0" xfId="0" applyAlignment="1" applyFont="1">
      <alignment horizontal="left" shrinkToFit="0" vertical="top" wrapText="1"/>
    </xf>
    <xf borderId="0" fillId="0" fontId="12" numFmtId="0" xfId="0" applyAlignment="1" applyFont="1">
      <alignment horizontal="left" vertical="top"/>
    </xf>
    <xf borderId="0" fillId="0" fontId="12" numFmtId="0" xfId="0" applyFont="1"/>
    <xf borderId="4" fillId="0" fontId="5" numFmtId="0" xfId="0" applyAlignment="1" applyBorder="1" applyFont="1">
      <alignment shrinkToFit="0" vertical="top" wrapText="1"/>
    </xf>
    <xf borderId="0" fillId="0" fontId="5" numFmtId="0" xfId="0" applyAlignment="1" applyFont="1">
      <alignment horizontal="left" vertical="top"/>
    </xf>
    <xf borderId="0" fillId="0" fontId="5" numFmtId="0" xfId="0" applyAlignment="1" applyFont="1">
      <alignment shrinkToFit="0" wrapText="1"/>
    </xf>
    <xf borderId="21" fillId="0" fontId="5" numFmtId="0" xfId="0" applyAlignment="1" applyBorder="1" applyFont="1">
      <alignment shrinkToFit="0" vertical="center" wrapText="1"/>
    </xf>
    <xf borderId="21" fillId="0" fontId="5" numFmtId="0" xfId="0" applyAlignment="1" applyBorder="1" applyFont="1">
      <alignment shrinkToFit="0" vertical="top" wrapText="1"/>
    </xf>
    <xf borderId="21" fillId="0" fontId="12" numFmtId="0" xfId="0" applyAlignment="1" applyBorder="1" applyFont="1">
      <alignment shrinkToFit="0" vertical="center" wrapText="1"/>
    </xf>
    <xf borderId="22" fillId="7" fontId="12" numFmtId="0" xfId="0" applyBorder="1" applyFont="1"/>
    <xf borderId="23" fillId="8" fontId="13" numFmtId="0" xfId="0" applyAlignment="1" applyBorder="1" applyFill="1" applyFont="1">
      <alignment horizontal="center" vertical="center"/>
    </xf>
    <xf borderId="24" fillId="8" fontId="5" numFmtId="0" xfId="0" applyAlignment="1" applyBorder="1" applyFont="1">
      <alignment shrinkToFit="0" vertical="center" wrapText="1"/>
    </xf>
    <xf borderId="25" fillId="8" fontId="5" numFmtId="0" xfId="0" applyAlignment="1" applyBorder="1" applyFont="1">
      <alignment horizontal="left" shrinkToFit="0" vertical="top" wrapText="1"/>
    </xf>
    <xf borderId="25" fillId="8" fontId="5" numFmtId="0" xfId="0" applyAlignment="1" applyBorder="1" applyFont="1">
      <alignment horizontal="center" vertical="center"/>
    </xf>
    <xf borderId="25" fillId="8" fontId="5" numFmtId="0" xfId="0" applyAlignment="1" applyBorder="1" applyFont="1">
      <alignment horizontal="left" vertical="top"/>
    </xf>
    <xf borderId="25" fillId="8" fontId="12" numFmtId="0" xfId="0" applyAlignment="1" applyBorder="1" applyFont="1">
      <alignment horizontal="center" vertical="center"/>
    </xf>
    <xf borderId="26" fillId="8" fontId="12" numFmtId="0" xfId="0" applyAlignment="1" applyBorder="1" applyFont="1">
      <alignment horizontal="center" vertical="center"/>
    </xf>
    <xf borderId="25" fillId="8" fontId="12" numFmtId="9" xfId="0" applyAlignment="1" applyBorder="1" applyFont="1" applyNumberFormat="1">
      <alignment horizontal="center" vertical="center"/>
    </xf>
    <xf borderId="27" fillId="8" fontId="12" numFmtId="0" xfId="0" applyAlignment="1" applyBorder="1" applyFont="1">
      <alignment horizontal="center" vertical="center"/>
    </xf>
    <xf borderId="1" fillId="8" fontId="5" numFmtId="0" xfId="0" applyBorder="1" applyFont="1"/>
    <xf borderId="28" fillId="0" fontId="5" numFmtId="0" xfId="0" applyAlignment="1" applyBorder="1" applyFont="1">
      <alignment shrinkToFit="0" vertical="center" wrapText="1"/>
    </xf>
    <xf borderId="29" fillId="7" fontId="5" numFmtId="0" xfId="0" applyBorder="1" applyFont="1"/>
    <xf borderId="30" fillId="0" fontId="5" numFmtId="0" xfId="0" applyBorder="1" applyFont="1"/>
    <xf borderId="31" fillId="8" fontId="13" numFmtId="0" xfId="0" applyAlignment="1" applyBorder="1" applyFont="1">
      <alignment horizontal="center" vertical="center"/>
    </xf>
    <xf borderId="32" fillId="8" fontId="5" numFmtId="0" xfId="0" applyAlignment="1" applyBorder="1" applyFont="1">
      <alignment shrinkToFit="0" vertical="center" wrapText="1"/>
    </xf>
    <xf borderId="33" fillId="8" fontId="5" numFmtId="0" xfId="0" applyAlignment="1" applyBorder="1" applyFont="1">
      <alignment shrinkToFit="0" vertical="center" wrapText="1"/>
    </xf>
    <xf borderId="32" fillId="8" fontId="5" numFmtId="0" xfId="0" applyAlignment="1" applyBorder="1" applyFont="1">
      <alignment horizontal="left" shrinkToFit="0" vertical="top" wrapText="1"/>
    </xf>
    <xf borderId="32" fillId="8" fontId="5" numFmtId="0" xfId="0" applyAlignment="1" applyBorder="1" applyFont="1">
      <alignment horizontal="center" vertical="center"/>
    </xf>
    <xf borderId="32" fillId="8" fontId="5" numFmtId="0" xfId="0" applyBorder="1" applyFont="1"/>
    <xf borderId="32" fillId="8" fontId="5" numFmtId="0" xfId="0" applyAlignment="1" applyBorder="1" applyFont="1">
      <alignment horizontal="left" vertical="top"/>
    </xf>
    <xf borderId="34" fillId="8" fontId="5" numFmtId="0" xfId="0" applyAlignment="1" applyBorder="1" applyFont="1">
      <alignment horizontal="center" vertical="center"/>
    </xf>
    <xf borderId="32" fillId="8" fontId="5" numFmtId="9" xfId="0" applyAlignment="1" applyBorder="1" applyFont="1" applyNumberFormat="1">
      <alignment horizontal="center" vertical="center"/>
    </xf>
    <xf borderId="35" fillId="8" fontId="5" numFmtId="0" xfId="0" applyAlignment="1" applyBorder="1" applyFont="1">
      <alignment horizontal="center" vertical="center"/>
    </xf>
    <xf borderId="0" fillId="0" fontId="5" numFmtId="0" xfId="0" applyFont="1"/>
    <xf borderId="36" fillId="8" fontId="13" numFmtId="0" xfId="0" applyAlignment="1" applyBorder="1" applyFont="1">
      <alignment horizontal="center" vertical="center"/>
    </xf>
    <xf borderId="25" fillId="8" fontId="5" numFmtId="0" xfId="0" applyAlignment="1" applyBorder="1" applyFont="1">
      <alignment shrinkToFit="0" vertical="center" wrapText="1"/>
    </xf>
    <xf borderId="37" fillId="8" fontId="5" numFmtId="0" xfId="0" applyAlignment="1" applyBorder="1" applyFont="1">
      <alignment shrinkToFit="0" vertical="center" wrapText="1"/>
    </xf>
    <xf borderId="37" fillId="8" fontId="5" numFmtId="0" xfId="0" applyAlignment="1" applyBorder="1" applyFont="1">
      <alignment horizontal="left" shrinkToFit="0" vertical="top" wrapText="1"/>
    </xf>
    <xf borderId="38" fillId="8" fontId="5" numFmtId="0" xfId="0" applyAlignment="1" applyBorder="1" applyFont="1">
      <alignment horizontal="center" vertical="center"/>
    </xf>
    <xf borderId="24" fillId="8" fontId="5" numFmtId="0" xfId="0" applyAlignment="1" applyBorder="1" applyFont="1">
      <alignment horizontal="center" vertical="center"/>
    </xf>
    <xf borderId="24" fillId="8" fontId="5" numFmtId="9" xfId="0" applyAlignment="1" applyBorder="1" applyFont="1" applyNumberFormat="1">
      <alignment horizontal="center" vertical="center"/>
    </xf>
    <xf borderId="39" fillId="8" fontId="5" numFmtId="0" xfId="0" applyAlignment="1" applyBorder="1" applyFont="1">
      <alignment horizontal="center" vertical="center"/>
    </xf>
    <xf borderId="40" fillId="0" fontId="5" numFmtId="0" xfId="0" applyAlignment="1" applyBorder="1" applyFont="1">
      <alignment shrinkToFit="0" vertical="center" wrapText="1"/>
    </xf>
    <xf borderId="41" fillId="0" fontId="5" numFmtId="0" xfId="0" applyAlignment="1" applyBorder="1" applyFont="1">
      <alignment shrinkToFit="0" vertical="center" wrapText="1"/>
    </xf>
    <xf borderId="22" fillId="7" fontId="5" numFmtId="0" xfId="0" applyBorder="1" applyFont="1"/>
    <xf borderId="25" fillId="8" fontId="5" numFmtId="0" xfId="0" applyBorder="1" applyFont="1"/>
    <xf borderId="26" fillId="8" fontId="5" numFmtId="0" xfId="0" applyAlignment="1" applyBorder="1" applyFont="1">
      <alignment horizontal="center" vertical="center"/>
    </xf>
    <xf borderId="25" fillId="8" fontId="5" numFmtId="9" xfId="0" applyAlignment="1" applyBorder="1" applyFont="1" applyNumberFormat="1">
      <alignment horizontal="center" vertical="center"/>
    </xf>
    <xf borderId="27" fillId="8" fontId="5" numFmtId="0" xfId="0" applyAlignment="1" applyBorder="1" applyFont="1">
      <alignment horizontal="center" vertical="center"/>
    </xf>
    <xf borderId="20" fillId="0" fontId="12" numFmtId="0" xfId="0" applyAlignment="1" applyBorder="1" applyFont="1">
      <alignment horizontal="center" vertical="center"/>
    </xf>
    <xf borderId="4" fillId="8" fontId="13" numFmtId="0" xfId="0" applyAlignment="1" applyBorder="1" applyFont="1">
      <alignment horizontal="center" vertical="center"/>
    </xf>
    <xf borderId="42" fillId="8" fontId="5" numFmtId="0" xfId="0" applyAlignment="1" applyBorder="1" applyFont="1">
      <alignment vertical="center"/>
    </xf>
    <xf borderId="42" fillId="8" fontId="5" numFmtId="0" xfId="0" applyAlignment="1" applyBorder="1" applyFont="1">
      <alignment shrinkToFit="0" vertical="center" wrapText="1"/>
    </xf>
    <xf borderId="43" fillId="8" fontId="5" numFmtId="0" xfId="0" applyAlignment="1" applyBorder="1" applyFont="1">
      <alignment horizontal="left" shrinkToFit="0" vertical="top" wrapText="1"/>
    </xf>
    <xf borderId="43" fillId="8" fontId="5" numFmtId="0" xfId="0" applyAlignment="1" applyBorder="1" applyFont="1">
      <alignment horizontal="center" vertical="center"/>
    </xf>
    <xf borderId="44" fillId="8" fontId="5" numFmtId="0" xfId="0" applyAlignment="1" applyBorder="1" applyFont="1">
      <alignment horizontal="center" vertical="center"/>
    </xf>
    <xf borderId="43" fillId="8" fontId="5" numFmtId="9" xfId="0" applyAlignment="1" applyBorder="1" applyFont="1" applyNumberFormat="1">
      <alignment horizontal="center" vertical="center"/>
    </xf>
    <xf borderId="45" fillId="8" fontId="5" numFmtId="0" xfId="0" applyAlignment="1" applyBorder="1" applyFont="1">
      <alignment horizontal="center" vertical="center"/>
    </xf>
    <xf borderId="4" fillId="0" fontId="11" numFmtId="0" xfId="0" applyAlignment="1" applyBorder="1" applyFont="1">
      <alignment horizontal="center" shrinkToFit="0" vertical="center" wrapText="1"/>
    </xf>
    <xf borderId="4" fillId="0" fontId="5" numFmtId="0" xfId="0" applyAlignment="1" applyBorder="1" applyFont="1">
      <alignment shrinkToFit="0" wrapText="1"/>
    </xf>
    <xf borderId="4" fillId="9" fontId="5" numFmtId="0" xfId="0" applyAlignment="1" applyBorder="1" applyFill="1" applyFont="1">
      <alignment horizontal="left" shrinkToFit="0" vertical="center" wrapText="1"/>
    </xf>
    <xf borderId="4" fillId="9" fontId="12" numFmtId="0" xfId="0" applyAlignment="1" applyBorder="1" applyFont="1">
      <alignment horizontal="left" shrinkToFit="0" vertical="center" wrapText="1"/>
    </xf>
    <xf borderId="4" fillId="0" fontId="12" numFmtId="0" xfId="0" applyAlignment="1" applyBorder="1" applyFont="1">
      <alignment shrinkToFit="0" wrapText="1"/>
    </xf>
    <xf borderId="46" fillId="7" fontId="12" numFmtId="0" xfId="0" applyBorder="1" applyFont="1"/>
    <xf borderId="4" fillId="0" fontId="14" numFmtId="0" xfId="0" applyAlignment="1" applyBorder="1" applyFont="1">
      <alignment horizontal="center" shrinkToFit="0" vertical="center" wrapText="1"/>
    </xf>
    <xf borderId="21" fillId="0" fontId="5" numFmtId="0" xfId="0" applyAlignment="1" applyBorder="1" applyFont="1">
      <alignment shrinkToFit="0" wrapText="1"/>
    </xf>
    <xf borderId="47" fillId="9" fontId="5" numFmtId="0" xfId="0" applyAlignment="1" applyBorder="1" applyFont="1">
      <alignment horizontal="left" shrinkToFit="0" vertical="center" wrapText="1"/>
    </xf>
    <xf borderId="47" fillId="9" fontId="12" numFmtId="0" xfId="0" applyAlignment="1" applyBorder="1" applyFont="1">
      <alignment horizontal="left" shrinkToFit="0" vertical="center" wrapText="1"/>
    </xf>
    <xf borderId="21" fillId="0" fontId="12" numFmtId="0" xfId="0" applyAlignment="1" applyBorder="1" applyFont="1">
      <alignment shrinkToFit="0" wrapText="1"/>
    </xf>
    <xf borderId="48" fillId="8" fontId="13" numFmtId="0" xfId="0" applyAlignment="1" applyBorder="1" applyFont="1">
      <alignment horizontal="center" shrinkToFit="0" vertical="center" wrapText="1"/>
    </xf>
    <xf borderId="24" fillId="8" fontId="5" numFmtId="0" xfId="0" applyAlignment="1" applyBorder="1" applyFont="1">
      <alignment shrinkToFit="0" wrapText="1"/>
    </xf>
    <xf borderId="24" fillId="8" fontId="5" numFmtId="0" xfId="0" applyAlignment="1" applyBorder="1" applyFont="1">
      <alignment horizontal="left" shrinkToFit="0" vertical="center" wrapText="1"/>
    </xf>
    <xf borderId="37" fillId="8" fontId="5" numFmtId="0" xfId="0" applyAlignment="1" applyBorder="1" applyFont="1">
      <alignment shrinkToFit="0" wrapText="1"/>
    </xf>
    <xf borderId="49" fillId="8" fontId="5" numFmtId="0" xfId="0" applyAlignment="1" applyBorder="1" applyFont="1">
      <alignment horizontal="left" shrinkToFit="0" vertical="top" wrapText="1"/>
    </xf>
    <xf borderId="50" fillId="8" fontId="5" numFmtId="0" xfId="0" applyAlignment="1" applyBorder="1" applyFont="1">
      <alignment horizontal="center" vertical="center"/>
    </xf>
    <xf borderId="1" fillId="10" fontId="5" numFmtId="0" xfId="0" applyBorder="1" applyFill="1" applyFont="1"/>
    <xf borderId="51" fillId="11" fontId="5" numFmtId="0" xfId="0" applyAlignment="1" applyBorder="1" applyFill="1" applyFont="1">
      <alignment horizontal="center" shrinkToFit="0" vertical="center" wrapText="1"/>
    </xf>
    <xf borderId="52" fillId="11" fontId="5" numFmtId="9" xfId="0" applyAlignment="1" applyBorder="1" applyFont="1" applyNumberFormat="1">
      <alignment horizontal="center" vertical="center"/>
    </xf>
    <xf borderId="53" fillId="0" fontId="5" numFmtId="0" xfId="0" applyAlignment="1" applyBorder="1" applyFont="1">
      <alignment horizontal="center" shrinkToFit="0" vertical="center" wrapText="1"/>
    </xf>
    <xf borderId="53" fillId="0" fontId="5" numFmtId="9" xfId="0" applyAlignment="1" applyBorder="1" applyFont="1" applyNumberFormat="1">
      <alignment horizontal="center"/>
    </xf>
    <xf borderId="6" fillId="3" fontId="1" numFmtId="0" xfId="0" applyAlignment="1" applyBorder="1" applyFont="1">
      <alignment horizontal="center" shrinkToFit="0" vertical="center" wrapText="1"/>
    </xf>
    <xf borderId="7" fillId="5" fontId="15" numFmtId="0" xfId="0" applyAlignment="1" applyBorder="1" applyFont="1">
      <alignment horizontal="center" shrinkToFit="0" vertical="center" wrapText="1"/>
    </xf>
    <xf borderId="7" fillId="12" fontId="1" numFmtId="0" xfId="0" applyAlignment="1" applyBorder="1" applyFill="1" applyFont="1">
      <alignment horizontal="center"/>
    </xf>
    <xf borderId="0" fillId="0" fontId="16" numFmtId="0" xfId="0" applyFont="1"/>
    <xf borderId="54" fillId="0" fontId="10" numFmtId="0" xfId="0" applyBorder="1" applyFont="1"/>
    <xf borderId="14" fillId="5" fontId="15" numFmtId="0" xfId="0" applyAlignment="1" applyBorder="1" applyFont="1">
      <alignment horizontal="center" shrinkToFit="0" vertical="center" wrapText="1"/>
    </xf>
    <xf borderId="16" fillId="12" fontId="1" numFmtId="0" xfId="0" applyAlignment="1" applyBorder="1" applyFont="1">
      <alignment horizontal="center" shrinkToFit="0" vertical="center" wrapText="1"/>
    </xf>
    <xf borderId="14" fillId="12" fontId="1" numFmtId="0" xfId="0" applyAlignment="1" applyBorder="1" applyFont="1">
      <alignment horizontal="center" shrinkToFit="0" vertical="center" wrapText="1"/>
    </xf>
    <xf borderId="55" fillId="12" fontId="1" numFmtId="0" xfId="0" applyAlignment="1" applyBorder="1" applyFont="1">
      <alignment horizontal="center" shrinkToFit="0" vertical="center" wrapText="1"/>
    </xf>
    <xf borderId="49" fillId="8" fontId="13" numFmtId="0" xfId="0" applyAlignment="1" applyBorder="1" applyFont="1">
      <alignment horizontal="center" vertical="center"/>
    </xf>
    <xf borderId="24" fillId="8" fontId="5" numFmtId="0" xfId="0" applyAlignment="1" applyBorder="1" applyFont="1">
      <alignment horizontal="left" shrinkToFit="0" vertical="top" wrapText="1"/>
    </xf>
    <xf borderId="24" fillId="8" fontId="17" numFmtId="0" xfId="0" applyAlignment="1" applyBorder="1" applyFont="1">
      <alignment horizontal="left" shrinkToFit="0" vertical="top" wrapText="1"/>
    </xf>
    <xf borderId="25" fillId="8" fontId="17" numFmtId="0" xfId="0" applyAlignment="1" applyBorder="1" applyFont="1">
      <alignment horizontal="center" vertical="center"/>
    </xf>
    <xf borderId="25" fillId="8" fontId="17" numFmtId="0" xfId="0" applyAlignment="1" applyBorder="1" applyFont="1">
      <alignment horizontal="left" vertical="top"/>
    </xf>
    <xf borderId="56" fillId="8" fontId="12" numFmtId="0" xfId="0" applyAlignment="1" applyBorder="1" applyFont="1">
      <alignment horizontal="center" vertical="center"/>
    </xf>
    <xf borderId="57" fillId="8" fontId="12" numFmtId="0" xfId="0" applyAlignment="1" applyBorder="1" applyFont="1">
      <alignment horizontal="center" vertical="center"/>
    </xf>
    <xf borderId="57" fillId="8" fontId="12" numFmtId="9" xfId="0" applyAlignment="1" applyBorder="1" applyFont="1" applyNumberFormat="1">
      <alignment horizontal="center" vertical="center"/>
    </xf>
    <xf borderId="0" fillId="0" fontId="17" numFmtId="0" xfId="0" applyFont="1"/>
    <xf borderId="28" fillId="0" fontId="11" numFmtId="0" xfId="0" applyAlignment="1" applyBorder="1" applyFont="1">
      <alignment horizontal="center" vertical="center"/>
    </xf>
    <xf borderId="28" fillId="0" fontId="5" numFmtId="0" xfId="0" applyAlignment="1" applyBorder="1" applyFont="1">
      <alignment horizontal="left" shrinkToFit="0" vertical="top" wrapText="1"/>
    </xf>
    <xf borderId="28" fillId="0" fontId="17" numFmtId="0" xfId="0" applyAlignment="1" applyBorder="1" applyFont="1">
      <alignment horizontal="left" shrinkToFit="0" vertical="top" wrapText="1"/>
    </xf>
    <xf borderId="0" fillId="0" fontId="17" numFmtId="0" xfId="0" applyAlignment="1" applyFont="1">
      <alignment horizontal="center" vertical="center"/>
    </xf>
    <xf borderId="0" fillId="0" fontId="17" numFmtId="0" xfId="0" applyAlignment="1" applyFont="1">
      <alignment horizontal="left" vertical="top"/>
    </xf>
    <xf borderId="58" fillId="0" fontId="5" numFmtId="0" xfId="0" applyAlignment="1" applyBorder="1" applyFont="1">
      <alignment horizontal="left" shrinkToFit="0" vertical="top" wrapText="1"/>
    </xf>
    <xf borderId="21" fillId="0" fontId="16" numFmtId="0" xfId="0" applyAlignment="1" applyBorder="1" applyFont="1">
      <alignment horizontal="left" shrinkToFit="0" vertical="top" wrapText="1"/>
    </xf>
    <xf borderId="58" fillId="0" fontId="16" numFmtId="0" xfId="0" applyAlignment="1" applyBorder="1" applyFont="1">
      <alignment horizontal="left" shrinkToFit="0" vertical="top" wrapText="1"/>
    </xf>
    <xf borderId="59" fillId="0" fontId="16" numFmtId="0" xfId="0" applyAlignment="1" applyBorder="1" applyFont="1">
      <alignment horizontal="center" vertical="center"/>
    </xf>
    <xf borderId="59" fillId="0" fontId="16" numFmtId="0" xfId="0" applyBorder="1" applyFont="1"/>
    <xf borderId="59" fillId="0" fontId="16" numFmtId="0" xfId="0" applyAlignment="1" applyBorder="1" applyFont="1">
      <alignment horizontal="left" vertical="top"/>
    </xf>
    <xf borderId="60" fillId="0" fontId="5" numFmtId="0" xfId="0" applyBorder="1" applyFont="1"/>
    <xf borderId="34" fillId="8" fontId="13" numFmtId="0" xfId="0" applyAlignment="1" applyBorder="1" applyFont="1">
      <alignment horizontal="center" vertical="center"/>
    </xf>
    <xf borderId="49" fillId="8" fontId="16" numFmtId="0" xfId="0" applyAlignment="1" applyBorder="1" applyFont="1">
      <alignment shrinkToFit="0" vertical="center" wrapText="1"/>
    </xf>
    <xf borderId="25" fillId="8" fontId="16" numFmtId="0" xfId="0" applyAlignment="1" applyBorder="1" applyFont="1">
      <alignment horizontal="left" shrinkToFit="0" vertical="top" wrapText="1"/>
    </xf>
    <xf borderId="4" fillId="8" fontId="16" numFmtId="0" xfId="0" applyAlignment="1" applyBorder="1" applyFont="1">
      <alignment horizontal="left" shrinkToFit="0" vertical="top" wrapText="1"/>
    </xf>
    <xf borderId="24" fillId="8" fontId="16" numFmtId="0" xfId="0" applyAlignment="1" applyBorder="1" applyFont="1">
      <alignment horizontal="left" shrinkToFit="0" vertical="top" wrapText="1"/>
    </xf>
    <xf borderId="25" fillId="8" fontId="16" numFmtId="0" xfId="0" applyAlignment="1" applyBorder="1" applyFont="1">
      <alignment horizontal="center" vertical="center"/>
    </xf>
    <xf borderId="25" fillId="8" fontId="16" numFmtId="0" xfId="0" applyBorder="1" applyFont="1"/>
    <xf borderId="25" fillId="8" fontId="16" numFmtId="0" xfId="0" applyAlignment="1" applyBorder="1" applyFont="1">
      <alignment horizontal="left" vertical="top"/>
    </xf>
    <xf borderId="50" fillId="8" fontId="16" numFmtId="0" xfId="0" applyAlignment="1" applyBorder="1" applyFont="1">
      <alignment horizontal="center" vertical="center"/>
    </xf>
    <xf borderId="56" fillId="8" fontId="5" numFmtId="0" xfId="0" applyAlignment="1" applyBorder="1" applyFont="1">
      <alignment horizontal="center" vertical="center"/>
    </xf>
    <xf borderId="57" fillId="8" fontId="5" numFmtId="0" xfId="0" applyAlignment="1" applyBorder="1" applyFont="1">
      <alignment horizontal="center" vertical="center"/>
    </xf>
    <xf borderId="57" fillId="8" fontId="5" numFmtId="9" xfId="0" applyAlignment="1" applyBorder="1" applyFont="1" applyNumberFormat="1">
      <alignment horizontal="center" vertical="center"/>
    </xf>
    <xf borderId="36" fillId="8" fontId="5" numFmtId="0" xfId="0" applyAlignment="1" applyBorder="1" applyFont="1">
      <alignment shrinkToFit="0" vertical="center" wrapText="1"/>
    </xf>
    <xf borderId="36" fillId="8" fontId="5" numFmtId="0" xfId="0" applyAlignment="1" applyBorder="1" applyFont="1">
      <alignment horizontal="left" shrinkToFit="0" vertical="top" wrapText="1"/>
    </xf>
    <xf borderId="4" fillId="8" fontId="17" numFmtId="0" xfId="0" applyAlignment="1" applyBorder="1" applyFont="1">
      <alignment horizontal="left" shrinkToFit="0" vertical="top" wrapText="1"/>
    </xf>
    <xf borderId="25" fillId="8" fontId="17" numFmtId="0" xfId="0" applyBorder="1" applyFont="1"/>
    <xf borderId="61" fillId="0" fontId="11" numFmtId="0" xfId="0" applyAlignment="1" applyBorder="1" applyFont="1">
      <alignment horizontal="center" vertical="center"/>
    </xf>
    <xf borderId="0" fillId="0" fontId="17" numFmtId="0" xfId="0" applyAlignment="1" applyFont="1">
      <alignment horizontal="left" shrinkToFit="0" vertical="top" wrapText="1"/>
    </xf>
    <xf borderId="21" fillId="0" fontId="5" numFmtId="0" xfId="0" applyAlignment="1" applyBorder="1" applyFont="1">
      <alignment horizontal="left" shrinkToFit="0" vertical="top" wrapText="1"/>
    </xf>
    <xf borderId="0" fillId="0" fontId="16" numFmtId="0" xfId="0" applyAlignment="1" applyFont="1">
      <alignment horizontal="center" vertical="center"/>
    </xf>
    <xf borderId="0" fillId="0" fontId="16" numFmtId="0" xfId="0" applyAlignment="1" applyFont="1">
      <alignment horizontal="left" shrinkToFit="0" vertical="top" wrapText="1"/>
    </xf>
    <xf borderId="24" fillId="8" fontId="16" numFmtId="0" xfId="0" applyAlignment="1" applyBorder="1" applyFont="1">
      <alignment shrinkToFit="0" vertical="center" wrapText="1"/>
    </xf>
    <xf borderId="36" fillId="8" fontId="18" numFmtId="0" xfId="0" applyAlignment="1" applyBorder="1" applyFont="1">
      <alignment horizontal="center" vertical="center"/>
    </xf>
    <xf borderId="24" fillId="8" fontId="5" numFmtId="0" xfId="0" applyAlignment="1" applyBorder="1" applyFont="1">
      <alignment vertical="center"/>
    </xf>
    <xf borderId="28" fillId="0" fontId="5" numFmtId="0" xfId="0" applyAlignment="1" applyBorder="1" applyFont="1">
      <alignment shrinkToFit="0" wrapText="1"/>
    </xf>
    <xf borderId="4" fillId="0" fontId="5" numFmtId="0" xfId="0" applyAlignment="1" applyBorder="1" applyFont="1">
      <alignment horizontal="left" shrinkToFit="0" vertical="top" wrapText="1"/>
    </xf>
    <xf borderId="4" fillId="0" fontId="17" numFmtId="0" xfId="0" applyAlignment="1" applyBorder="1" applyFont="1">
      <alignment horizontal="left" shrinkToFit="0" vertical="top" wrapText="1"/>
    </xf>
    <xf borderId="62" fillId="7" fontId="12" numFmtId="0" xfId="0" applyAlignment="1" applyBorder="1" applyFont="1">
      <alignment horizontal="center" vertical="center"/>
    </xf>
    <xf borderId="21" fillId="0" fontId="17" numFmtId="0" xfId="0" applyAlignment="1" applyBorder="1" applyFont="1">
      <alignment horizontal="left" shrinkToFit="0" vertical="top" wrapText="1"/>
    </xf>
    <xf borderId="53" fillId="8" fontId="11" numFmtId="0" xfId="0" applyAlignment="1" applyBorder="1" applyFont="1">
      <alignment horizontal="center" shrinkToFit="0" vertical="center" wrapText="1"/>
    </xf>
    <xf borderId="25" fillId="8" fontId="16" numFmtId="0" xfId="0" applyAlignment="1" applyBorder="1" applyFont="1">
      <alignment shrinkToFit="0" vertical="center" wrapText="1"/>
    </xf>
    <xf borderId="25" fillId="8" fontId="16" numFmtId="0" xfId="0" applyAlignment="1" applyBorder="1" applyFont="1">
      <alignment shrinkToFit="0" wrapText="1"/>
    </xf>
    <xf borderId="56" fillId="8" fontId="1" numFmtId="0" xfId="0" applyAlignment="1" applyBorder="1" applyFont="1">
      <alignment horizontal="center" vertical="center"/>
    </xf>
    <xf borderId="57" fillId="8" fontId="1" numFmtId="0" xfId="0" applyAlignment="1" applyBorder="1" applyFont="1">
      <alignment horizontal="center" vertical="center"/>
    </xf>
    <xf borderId="57" fillId="8" fontId="1" numFmtId="9" xfId="0" applyAlignment="1" applyBorder="1" applyFont="1" applyNumberFormat="1">
      <alignment horizontal="center" vertical="center"/>
    </xf>
    <xf borderId="27" fillId="8" fontId="1" numFmtId="0" xfId="0" applyAlignment="1" applyBorder="1" applyFont="1">
      <alignment horizontal="center" vertical="center"/>
    </xf>
    <xf borderId="6" fillId="4" fontId="1" numFmtId="0" xfId="0" applyAlignment="1" applyBorder="1" applyFont="1">
      <alignment horizontal="center" shrinkToFit="0" vertical="center" wrapText="1"/>
    </xf>
    <xf borderId="7" fillId="4" fontId="1" numFmtId="0" xfId="0" applyAlignment="1" applyBorder="1" applyFont="1">
      <alignment horizontal="center"/>
    </xf>
    <xf borderId="63" fillId="0" fontId="10" numFmtId="0" xfId="0" applyBorder="1" applyFont="1"/>
    <xf borderId="4" fillId="0" fontId="11" numFmtId="0" xfId="0" applyAlignment="1" applyBorder="1" applyFont="1">
      <alignment vertical="center"/>
    </xf>
    <xf borderId="4" fillId="0" fontId="16" numFmtId="0" xfId="0" applyAlignment="1" applyBorder="1" applyFont="1">
      <alignment horizontal="left" shrinkToFit="0" vertical="top" wrapText="1"/>
    </xf>
    <xf borderId="4" fillId="0" fontId="16" numFmtId="0" xfId="0" applyAlignment="1" applyBorder="1" applyFont="1">
      <alignment horizontal="center" vertical="center"/>
    </xf>
    <xf borderId="4" fillId="0" fontId="17" numFmtId="0" xfId="0" applyAlignment="1" applyBorder="1" applyFont="1">
      <alignment horizontal="center" vertical="center"/>
    </xf>
    <xf borderId="4" fillId="7" fontId="12" numFmtId="0" xfId="0" applyAlignment="1" applyBorder="1" applyFont="1">
      <alignment horizontal="center" vertical="center"/>
    </xf>
    <xf borderId="4" fillId="0" fontId="5" numFmtId="0" xfId="0" applyBorder="1" applyFont="1"/>
    <xf borderId="21" fillId="0" fontId="17" numFmtId="0" xfId="0" applyAlignment="1" applyBorder="1" applyFont="1">
      <alignment horizontal="center" vertical="center"/>
    </xf>
    <xf borderId="21" fillId="0" fontId="5" numFmtId="0" xfId="0" applyAlignment="1" applyBorder="1" applyFont="1">
      <alignment horizontal="center" vertical="center"/>
    </xf>
    <xf borderId="21" fillId="0" fontId="5" numFmtId="9" xfId="0" applyAlignment="1" applyBorder="1" applyFont="1" applyNumberFormat="1">
      <alignment horizontal="center" vertical="center"/>
    </xf>
    <xf borderId="49" fillId="8" fontId="11" numFmtId="0" xfId="0" applyAlignment="1" applyBorder="1" applyFont="1">
      <alignment vertical="center"/>
    </xf>
    <xf borderId="28" fillId="0" fontId="16" numFmtId="0" xfId="0" applyAlignment="1" applyBorder="1" applyFont="1">
      <alignment horizontal="left" shrinkToFit="0" vertical="top" wrapText="1"/>
    </xf>
    <xf borderId="0" fillId="0" fontId="16" numFmtId="0" xfId="0" applyAlignment="1" applyFont="1">
      <alignment horizontal="left" vertical="top"/>
    </xf>
    <xf borderId="49" fillId="8" fontId="11" numFmtId="0" xfId="0" applyAlignment="1" applyBorder="1" applyFont="1">
      <alignment horizontal="center" vertical="center"/>
    </xf>
    <xf borderId="64" fillId="8" fontId="11" numFmtId="0" xfId="0" applyAlignment="1" applyBorder="1" applyFont="1">
      <alignment horizontal="center" vertical="center"/>
    </xf>
    <xf borderId="42" fillId="8" fontId="5" numFmtId="0" xfId="0" applyAlignment="1" applyBorder="1" applyFont="1">
      <alignment horizontal="left" shrinkToFit="0" vertical="top" wrapText="1"/>
    </xf>
    <xf borderId="42" fillId="8" fontId="17" numFmtId="0" xfId="0" applyAlignment="1" applyBorder="1" applyFont="1">
      <alignment horizontal="left" shrinkToFit="0" vertical="top" wrapText="1"/>
    </xf>
    <xf borderId="1" fillId="8" fontId="17" numFmtId="0" xfId="0" applyAlignment="1" applyBorder="1" applyFont="1">
      <alignment horizontal="left" shrinkToFit="0" vertical="top" wrapText="1"/>
    </xf>
    <xf borderId="43" fillId="8" fontId="17" numFmtId="0" xfId="0" applyAlignment="1" applyBorder="1" applyFont="1">
      <alignment horizontal="center" vertical="center"/>
    </xf>
    <xf borderId="43" fillId="8" fontId="17" numFmtId="0" xfId="0" applyBorder="1" applyFont="1"/>
    <xf borderId="43" fillId="8" fontId="17" numFmtId="0" xfId="0" applyAlignment="1" applyBorder="1" applyFont="1">
      <alignment horizontal="left" vertical="top"/>
    </xf>
    <xf borderId="65" fillId="8" fontId="17" numFmtId="0" xfId="0" applyAlignment="1" applyBorder="1" applyFont="1">
      <alignment horizontal="center" vertical="center"/>
    </xf>
    <xf borderId="44" fillId="8" fontId="12" numFmtId="0" xfId="0" applyAlignment="1" applyBorder="1" applyFont="1">
      <alignment horizontal="center" vertical="center"/>
    </xf>
    <xf borderId="43" fillId="8" fontId="12" numFmtId="0" xfId="0" applyAlignment="1" applyBorder="1" applyFont="1">
      <alignment horizontal="center" vertical="center"/>
    </xf>
    <xf borderId="43" fillId="8" fontId="12" numFmtId="9" xfId="0" applyAlignment="1" applyBorder="1" applyFont="1" applyNumberFormat="1">
      <alignment horizontal="center" vertical="center"/>
    </xf>
    <xf borderId="45" fillId="8" fontId="12" numFmtId="0" xfId="0" applyAlignment="1" applyBorder="1" applyFont="1">
      <alignment horizontal="center" vertical="center"/>
    </xf>
    <xf borderId="46" fillId="7" fontId="5" numFmtId="0" xfId="0" applyBorder="1" applyFont="1"/>
    <xf borderId="22" fillId="7" fontId="12" numFmtId="0" xfId="0" applyAlignment="1" applyBorder="1" applyFont="1">
      <alignment horizontal="center" vertical="center"/>
    </xf>
    <xf borderId="66" fillId="8" fontId="11" numFmtId="0" xfId="0" applyAlignment="1" applyBorder="1" applyFont="1">
      <alignment horizontal="center" vertical="center"/>
    </xf>
    <xf borderId="38" fillId="8" fontId="16" numFmtId="0" xfId="0" applyAlignment="1" applyBorder="1" applyFont="1">
      <alignment shrinkToFit="0" vertical="center" wrapText="1"/>
    </xf>
    <xf borderId="4" fillId="0" fontId="19" numFmtId="0" xfId="0" applyAlignment="1" applyBorder="1" applyFont="1">
      <alignment horizontal="center" vertical="center"/>
    </xf>
    <xf borderId="21" fillId="0" fontId="18" numFmtId="0" xfId="0" applyAlignment="1" applyBorder="1" applyFont="1">
      <alignment horizontal="center" vertical="center"/>
    </xf>
    <xf borderId="21" fillId="0" fontId="12" numFmtId="0" xfId="0" applyAlignment="1" applyBorder="1" applyFont="1">
      <alignment horizontal="left" shrinkToFit="0" vertical="top" wrapText="1"/>
    </xf>
    <xf borderId="49" fillId="8" fontId="18" numFmtId="0" xfId="0" applyAlignment="1" applyBorder="1" applyFont="1">
      <alignment horizontal="center" vertical="center"/>
    </xf>
    <xf borderId="25" fillId="8" fontId="17" numFmtId="0" xfId="0" applyAlignment="1" applyBorder="1" applyFont="1">
      <alignment horizontal="left" shrinkToFit="0" vertical="top" wrapText="1"/>
    </xf>
    <xf borderId="1" fillId="8" fontId="16" numFmtId="0" xfId="0" applyBorder="1" applyFont="1"/>
    <xf borderId="0" fillId="0" fontId="20" numFmtId="0" xfId="0" applyFont="1"/>
    <xf borderId="0" fillId="0" fontId="16" numFmtId="0" xfId="0" applyAlignment="1" applyFont="1">
      <alignment shrinkToFit="0" wrapText="1"/>
    </xf>
    <xf borderId="36" fillId="8" fontId="11" numFmtId="0" xfId="0" applyAlignment="1" applyBorder="1" applyFont="1">
      <alignment horizontal="center" vertical="center"/>
    </xf>
    <xf borderId="24" fillId="8" fontId="12" numFmtId="0" xfId="0" applyAlignment="1" applyBorder="1" applyFont="1">
      <alignment horizontal="left" shrinkToFit="0" vertical="top" wrapText="1"/>
    </xf>
    <xf borderId="67" fillId="8" fontId="17" numFmtId="0" xfId="0" applyAlignment="1" applyBorder="1" applyFont="1">
      <alignment horizontal="center" vertical="center"/>
    </xf>
    <xf borderId="0" fillId="0" fontId="16" numFmtId="9" xfId="0" applyFont="1" applyNumberFormat="1"/>
    <xf borderId="68" fillId="0" fontId="16" numFmtId="0" xfId="0" applyAlignment="1" applyBorder="1" applyFont="1">
      <alignment horizontal="center" vertical="center"/>
    </xf>
    <xf borderId="69" fillId="0" fontId="5" numFmtId="0" xfId="0" applyBorder="1" applyFont="1"/>
    <xf borderId="70" fillId="0" fontId="5" numFmtId="0" xfId="0" applyBorder="1" applyFont="1"/>
    <xf borderId="53" fillId="8" fontId="13" numFmtId="0" xfId="0" applyAlignment="1" applyBorder="1" applyFont="1">
      <alignment horizontal="center" vertical="center"/>
    </xf>
    <xf borderId="53" fillId="8" fontId="16" numFmtId="0" xfId="0" applyAlignment="1" applyBorder="1" applyFont="1">
      <alignment shrinkToFit="0" vertical="center" wrapText="1"/>
    </xf>
    <xf borderId="38" fillId="8" fontId="16" numFmtId="0" xfId="0" applyAlignment="1" applyBorder="1" applyFont="1">
      <alignment horizontal="left" shrinkToFit="0" vertical="top" wrapText="1"/>
    </xf>
    <xf borderId="28" fillId="0" fontId="12" numFmtId="0" xfId="0" applyAlignment="1" applyBorder="1" applyFont="1">
      <alignment horizontal="left" shrinkToFit="0" vertical="top" wrapText="1"/>
    </xf>
    <xf borderId="34" fillId="8" fontId="18" numFmtId="0" xfId="0" applyAlignment="1" applyBorder="1" applyFont="1">
      <alignment horizontal="center" vertical="center"/>
    </xf>
    <xf borderId="33" fillId="8" fontId="5" numFmtId="0" xfId="0" applyAlignment="1" applyBorder="1" applyFont="1">
      <alignment horizontal="left" shrinkToFit="0" vertical="top" wrapText="1"/>
    </xf>
    <xf borderId="33" fillId="8" fontId="17" numFmtId="0" xfId="0" applyAlignment="1" applyBorder="1" applyFont="1">
      <alignment horizontal="left" shrinkToFit="0" vertical="top" wrapText="1"/>
    </xf>
    <xf borderId="33" fillId="8" fontId="16" numFmtId="0" xfId="0" applyAlignment="1" applyBorder="1" applyFont="1">
      <alignment horizontal="left" shrinkToFit="0" vertical="top" wrapText="1"/>
    </xf>
    <xf borderId="32" fillId="8" fontId="16" numFmtId="0" xfId="0" applyAlignment="1" applyBorder="1" applyFont="1">
      <alignment horizontal="left" shrinkToFit="0" vertical="top" wrapText="1"/>
    </xf>
    <xf borderId="32" fillId="8" fontId="16" numFmtId="0" xfId="0" applyAlignment="1" applyBorder="1" applyFont="1">
      <alignment horizontal="center" vertical="center"/>
    </xf>
    <xf borderId="32" fillId="8" fontId="16" numFmtId="0" xfId="0" applyBorder="1" applyFont="1"/>
    <xf borderId="71" fillId="8" fontId="16" numFmtId="0" xfId="0" applyAlignment="1" applyBorder="1" applyFont="1">
      <alignment horizontal="center" vertical="center"/>
    </xf>
    <xf borderId="72" fillId="8" fontId="12" numFmtId="0" xfId="0" applyAlignment="1" applyBorder="1" applyFont="1">
      <alignment horizontal="center" vertical="center"/>
    </xf>
    <xf borderId="32" fillId="8" fontId="12" numFmtId="0" xfId="0" applyAlignment="1" applyBorder="1" applyFont="1">
      <alignment horizontal="center" vertical="center"/>
    </xf>
    <xf borderId="32" fillId="8" fontId="12" numFmtId="9" xfId="0" applyAlignment="1" applyBorder="1" applyFont="1" applyNumberFormat="1">
      <alignment horizontal="center" vertical="center"/>
    </xf>
    <xf borderId="35" fillId="8" fontId="12" numFmtId="0" xfId="0" applyAlignment="1" applyBorder="1" applyFont="1">
      <alignment horizontal="center" vertical="center"/>
    </xf>
    <xf borderId="49" fillId="8" fontId="11" numFmtId="0" xfId="0" applyAlignment="1" applyBorder="1" applyFont="1">
      <alignment horizontal="center" shrinkToFit="0" vertical="center" wrapText="1"/>
    </xf>
    <xf borderId="73" fillId="0" fontId="21" numFmtId="0" xfId="0" applyAlignment="1" applyBorder="1" applyFont="1">
      <alignment horizontal="center"/>
    </xf>
    <xf borderId="74" fillId="0" fontId="21" numFmtId="0" xfId="0" applyAlignment="1" applyBorder="1" applyFont="1">
      <alignment horizontal="center"/>
    </xf>
    <xf borderId="75" fillId="0" fontId="10" numFmtId="0" xfId="0" applyBorder="1" applyFont="1"/>
    <xf borderId="76" fillId="0" fontId="10" numFmtId="0" xfId="0" applyBorder="1" applyFont="1"/>
    <xf borderId="77" fillId="0" fontId="5" numFmtId="0" xfId="0" applyBorder="1" applyFont="1"/>
    <xf borderId="74" fillId="0" fontId="5" numFmtId="9" xfId="0" applyAlignment="1" applyBorder="1" applyFont="1" applyNumberFormat="1">
      <alignment horizontal="center"/>
    </xf>
    <xf borderId="78" fillId="0" fontId="5" numFmtId="0" xfId="0" applyBorder="1" applyFont="1"/>
    <xf borderId="79" fillId="0" fontId="5" numFmtId="9" xfId="0" applyAlignment="1" applyBorder="1" applyFont="1" applyNumberFormat="1">
      <alignment horizontal="center"/>
    </xf>
    <xf borderId="80" fillId="0" fontId="10" numFmtId="0" xfId="0" applyBorder="1" applyFont="1"/>
    <xf borderId="81" fillId="0" fontId="10" numFmtId="0" xfId="0" applyBorder="1" applyFont="1"/>
    <xf borderId="34" fillId="7" fontId="21" numFmtId="0" xfId="0" applyAlignment="1" applyBorder="1" applyFont="1">
      <alignment horizontal="center"/>
    </xf>
    <xf borderId="82" fillId="7" fontId="21" numFmtId="0" xfId="0" applyAlignment="1" applyBorder="1" applyFont="1">
      <alignment horizontal="center"/>
    </xf>
    <xf borderId="83" fillId="7" fontId="21" numFmtId="0" xfId="0" applyAlignment="1" applyBorder="1" applyFont="1">
      <alignment horizontal="center" shrinkToFit="0" wrapText="1"/>
    </xf>
    <xf borderId="84" fillId="7" fontId="21" numFmtId="0" xfId="0" applyAlignment="1" applyBorder="1" applyFont="1">
      <alignment horizontal="center" shrinkToFit="0" wrapText="1"/>
    </xf>
    <xf borderId="21" fillId="0" fontId="1" numFmtId="0" xfId="0" applyAlignment="1" applyBorder="1" applyFont="1">
      <alignment horizontal="center" vertical="center"/>
    </xf>
    <xf borderId="85" fillId="0" fontId="21" numFmtId="0" xfId="0" applyBorder="1" applyFont="1"/>
    <xf borderId="83" fillId="0" fontId="5" numFmtId="0" xfId="0" applyBorder="1" applyFont="1"/>
    <xf borderId="86" fillId="0" fontId="5" numFmtId="0" xfId="0" applyBorder="1" applyFont="1"/>
    <xf borderId="87" fillId="0" fontId="5" numFmtId="0" xfId="0" applyBorder="1" applyFont="1"/>
    <xf borderId="4" fillId="0" fontId="5" numFmtId="9" xfId="0" applyBorder="1" applyFont="1" applyNumberFormat="1"/>
    <xf borderId="88" fillId="0" fontId="5" numFmtId="9" xfId="0" applyBorder="1" applyFont="1" applyNumberFormat="1"/>
    <xf borderId="89" fillId="0" fontId="10" numFmtId="0" xfId="0" applyBorder="1" applyFont="1"/>
    <xf borderId="76" fillId="0" fontId="5" numFmtId="0" xfId="0" applyBorder="1" applyFont="1"/>
    <xf borderId="74" fillId="0" fontId="5" numFmtId="0" xfId="0" applyBorder="1" applyFont="1"/>
    <xf borderId="28" fillId="0" fontId="10" numFmtId="0" xfId="0" applyBorder="1" applyFont="1"/>
    <xf borderId="81" fillId="0" fontId="5" numFmtId="0" xfId="0" applyBorder="1" applyFont="1"/>
    <xf borderId="58" fillId="0" fontId="5" numFmtId="0" xfId="0" applyBorder="1" applyFont="1"/>
    <xf borderId="79" fillId="0" fontId="5" numFmtId="0" xfId="0" applyBorder="1" applyFont="1"/>
    <xf borderId="90" fillId="0" fontId="5" numFmtId="0" xfId="0" applyBorder="1" applyFont="1"/>
    <xf borderId="40" fillId="0" fontId="21" numFmtId="0" xfId="0" applyBorder="1" applyFont="1"/>
    <xf borderId="28" fillId="0" fontId="5" numFmtId="0" xfId="0" applyBorder="1" applyFont="1"/>
    <xf borderId="91" fillId="0" fontId="5" numFmtId="0" xfId="0" applyBorder="1" applyFont="1"/>
    <xf borderId="82" fillId="0" fontId="5" numFmtId="0" xfId="0" applyBorder="1" applyFont="1"/>
    <xf borderId="84" fillId="0" fontId="5" numFmtId="9" xfId="0" applyBorder="1" applyFont="1" applyNumberFormat="1"/>
    <xf borderId="4" fillId="10" fontId="5" numFmtId="0" xfId="0" applyBorder="1" applyFont="1"/>
    <xf borderId="92" fillId="10" fontId="5" numFmtId="0" xfId="0" applyBorder="1" applyFont="1"/>
    <xf borderId="87" fillId="10" fontId="5" numFmtId="0" xfId="0" applyBorder="1" applyFont="1"/>
    <xf borderId="4" fillId="10" fontId="5" numFmtId="9" xfId="0" applyBorder="1" applyFont="1" applyNumberFormat="1"/>
    <xf borderId="88" fillId="10" fontId="5" numFmtId="9" xfId="0" applyBorder="1" applyFont="1" applyNumberFormat="1"/>
    <xf borderId="93" fillId="0" fontId="5" numFmtId="9" xfId="0" applyBorder="1" applyFont="1" applyNumberFormat="1"/>
    <xf borderId="58" fillId="10" fontId="5" numFmtId="0" xfId="0" applyBorder="1" applyFont="1"/>
    <xf borderId="94" fillId="10" fontId="5" numFmtId="0" xfId="0" applyBorder="1" applyFont="1"/>
    <xf borderId="90" fillId="10" fontId="5" numFmtId="0" xfId="0" applyBorder="1" applyFont="1"/>
    <xf borderId="58" fillId="10" fontId="5" numFmtId="9" xfId="0" applyBorder="1" applyFont="1" applyNumberFormat="1"/>
    <xf borderId="93" fillId="10" fontId="5" numFmtId="9" xfId="0" applyBorder="1" applyFont="1" applyNumberFormat="1"/>
    <xf borderId="21" fillId="0" fontId="22" numFmtId="0" xfId="0" applyAlignment="1" applyBorder="1" applyFont="1">
      <alignment horizontal="left" shrinkToFit="0" vertical="center" wrapText="1"/>
    </xf>
    <xf borderId="47" fillId="13" fontId="23" numFmtId="0" xfId="0" applyAlignment="1" applyBorder="1" applyFill="1" applyFont="1">
      <alignment horizontal="center" shrinkToFit="0" vertical="center" wrapText="1"/>
    </xf>
    <xf borderId="4" fillId="13" fontId="23" numFmtId="0" xfId="0" applyAlignment="1" applyBorder="1" applyFont="1">
      <alignment horizontal="center" shrinkToFit="0" vertical="center" wrapText="1"/>
    </xf>
    <xf borderId="4" fillId="0" fontId="5" numFmtId="1" xfId="0" applyBorder="1" applyFont="1" applyNumberFormat="1"/>
    <xf borderId="82" fillId="0" fontId="24" numFmtId="0" xfId="0" applyAlignment="1" applyBorder="1" applyFont="1">
      <alignment horizontal="center" shrinkToFit="0" vertical="center" wrapText="1"/>
    </xf>
    <xf borderId="83" fillId="0" fontId="21" numFmtId="0" xfId="0" applyBorder="1" applyFont="1"/>
    <xf borderId="95" fillId="0" fontId="5" numFmtId="164" xfId="0" applyAlignment="1" applyBorder="1" applyFont="1" applyNumberFormat="1">
      <alignment horizontal="right"/>
    </xf>
    <xf borderId="87" fillId="0" fontId="24" numFmtId="0" xfId="0" applyAlignment="1" applyBorder="1" applyFont="1">
      <alignment horizontal="center" shrinkToFit="0" vertical="center" wrapText="1"/>
    </xf>
    <xf borderId="4" fillId="0" fontId="21" numFmtId="0" xfId="0" applyBorder="1" applyFont="1"/>
    <xf borderId="96" fillId="0" fontId="5" numFmtId="164" xfId="0" applyAlignment="1" applyBorder="1" applyFont="1" applyNumberFormat="1">
      <alignment horizontal="right"/>
    </xf>
    <xf borderId="1" fillId="13" fontId="23" numFmtId="0" xfId="0" applyAlignment="1" applyBorder="1" applyFont="1">
      <alignment horizontal="center" shrinkToFit="0" vertical="center" wrapText="1"/>
    </xf>
    <xf borderId="0" fillId="0" fontId="5" numFmtId="1" xfId="0" applyFont="1" applyNumberFormat="1"/>
    <xf borderId="90" fillId="0" fontId="24" numFmtId="0" xfId="0" applyAlignment="1" applyBorder="1" applyFont="1">
      <alignment horizontal="center" shrinkToFit="0" vertical="center" wrapText="1"/>
    </xf>
    <xf borderId="58" fillId="0" fontId="21" numFmtId="0" xfId="0" applyBorder="1" applyFont="1"/>
    <xf borderId="97" fillId="0" fontId="5" numFmtId="164" xfId="0" applyAlignment="1" applyBorder="1" applyFont="1" applyNumberFormat="1">
      <alignment horizontal="right"/>
    </xf>
    <xf borderId="98" fillId="0" fontId="5" numFmtId="164" xfId="0" applyAlignment="1" applyBorder="1" applyFont="1" applyNumberFormat="1">
      <alignment horizontal="right"/>
    </xf>
    <xf borderId="99" fillId="0" fontId="5" numFmtId="0" xfId="0" applyAlignment="1" applyBorder="1" applyFont="1">
      <alignment horizontal="right"/>
    </xf>
    <xf borderId="36" fillId="0" fontId="24" numFmtId="0" xfId="0" applyAlignment="1" applyBorder="1" applyFont="1">
      <alignment horizontal="center" shrinkToFit="0" vertical="center" wrapText="1"/>
    </xf>
    <xf borderId="24" fillId="0" fontId="21" numFmtId="0" xfId="0" applyBorder="1" applyFont="1"/>
    <xf borderId="100" fillId="0" fontId="5" numFmtId="164" xfId="0" applyAlignment="1" applyBorder="1" applyFont="1" applyNumberFormat="1">
      <alignment horizontal="right"/>
    </xf>
    <xf borderId="101" fillId="0" fontId="5" numFmtId="0" xfId="0" applyAlignment="1" applyBorder="1" applyFont="1">
      <alignment horizontal="right"/>
    </xf>
    <xf borderId="4" fillId="0" fontId="5" numFmtId="164" xfId="0" applyBorder="1" applyFont="1" applyNumberFormat="1"/>
    <xf borderId="102" fillId="0" fontId="24" numFmtId="0" xfId="0" applyAlignment="1" applyBorder="1" applyFont="1">
      <alignment horizontal="center" shrinkToFit="0" vertical="center" wrapText="1"/>
    </xf>
    <xf borderId="103" fillId="0" fontId="5" numFmtId="0" xfId="0" applyBorder="1" applyFont="1"/>
    <xf borderId="99" fillId="0" fontId="5" numFmtId="164" xfId="0" applyAlignment="1" applyBorder="1" applyFont="1" applyNumberFormat="1">
      <alignment horizontal="right" vertical="center"/>
    </xf>
    <xf borderId="104" fillId="13" fontId="23" numFmtId="0" xfId="0" applyAlignment="1" applyBorder="1" applyFont="1">
      <alignment horizontal="center" shrinkToFit="0" vertical="center" wrapText="1"/>
    </xf>
    <xf borderId="2" fillId="0" fontId="5" numFmtId="164" xfId="0" applyAlignment="1" applyBorder="1" applyFont="1" applyNumberFormat="1">
      <alignment horizontal="right"/>
    </xf>
    <xf borderId="105" fillId="0" fontId="10" numFmtId="0" xfId="0" applyBorder="1" applyFont="1"/>
    <xf borderId="0" fillId="0" fontId="5" numFmtId="164" xfId="0" applyFont="1" applyNumberFormat="1"/>
    <xf borderId="106" fillId="0" fontId="24" numFmtId="0" xfId="0" applyAlignment="1" applyBorder="1" applyFont="1">
      <alignment horizontal="center" shrinkToFit="0" vertical="center" wrapText="1"/>
    </xf>
    <xf borderId="89" fillId="0" fontId="5" numFmtId="0" xfId="0" applyBorder="1" applyFont="1"/>
    <xf borderId="3" fillId="0" fontId="10" numFmtId="0" xfId="0" applyBorder="1" applyFont="1"/>
    <xf borderId="83" fillId="0" fontId="24" numFmtId="0" xfId="0" applyAlignment="1" applyBorder="1" applyFont="1">
      <alignment horizontal="center" shrinkToFit="0" vertical="center" wrapText="1"/>
    </xf>
    <xf borderId="107" fillId="0" fontId="5" numFmtId="164" xfId="0" applyAlignment="1" applyBorder="1" applyFont="1" applyNumberFormat="1">
      <alignment horizontal="right" vertical="center"/>
    </xf>
    <xf borderId="4" fillId="0" fontId="24" numFmtId="0" xfId="0" applyAlignment="1" applyBorder="1" applyFont="1">
      <alignment horizontal="center" shrinkToFit="0" vertical="center" wrapText="1"/>
    </xf>
    <xf borderId="96" fillId="0" fontId="10" numFmtId="0" xfId="0" applyBorder="1" applyFont="1"/>
    <xf borderId="58" fillId="0" fontId="24" numFmtId="0" xfId="0" applyAlignment="1" applyBorder="1" applyFont="1">
      <alignment horizontal="center" shrinkToFit="0" vertical="center" wrapText="1"/>
    </xf>
    <xf borderId="97" fillId="0" fontId="10" numFmtId="0" xfId="0" applyBorder="1" applyFont="1"/>
    <xf borderId="108" fillId="0" fontId="5" numFmtId="164" xfId="0" applyAlignment="1" applyBorder="1" applyFont="1" applyNumberFormat="1">
      <alignment horizontal="right" vertical="center"/>
    </xf>
    <xf borderId="24" fillId="0" fontId="24" numFmtId="0" xfId="0" applyAlignment="1" applyBorder="1" applyFont="1">
      <alignment horizontal="center" shrinkToFit="0" vertical="center" wrapText="1"/>
    </xf>
    <xf borderId="100" fillId="0" fontId="5" numFmtId="164" xfId="0" applyAlignment="1" applyBorder="1" applyFont="1" applyNumberFormat="1">
      <alignment horizontal="right" vertical="center"/>
    </xf>
    <xf borderId="109" fillId="14" fontId="25" numFmtId="0" xfId="0" applyAlignment="1" applyBorder="1" applyFill="1" applyFont="1">
      <alignment horizontal="center" shrinkToFit="0" vertical="center" wrapText="1"/>
    </xf>
    <xf borderId="110" fillId="14" fontId="25" numFmtId="0" xfId="0" applyAlignment="1" applyBorder="1" applyFont="1">
      <alignment horizontal="center" shrinkToFit="0" vertical="center" wrapText="1"/>
    </xf>
    <xf borderId="111" fillId="0" fontId="10" numFmtId="0" xfId="0" applyBorder="1" applyFont="1"/>
    <xf borderId="112" fillId="0" fontId="10" numFmtId="0" xfId="0" applyBorder="1" applyFont="1"/>
    <xf borderId="1" fillId="15" fontId="23" numFmtId="0" xfId="0" applyAlignment="1" applyBorder="1" applyFill="1" applyFont="1">
      <alignment horizontal="center" shrinkToFit="0" vertical="center" wrapText="1"/>
    </xf>
    <xf borderId="113" fillId="0" fontId="10" numFmtId="0" xfId="0" applyBorder="1" applyFont="1"/>
    <xf borderId="114" fillId="16" fontId="26" numFmtId="0" xfId="0" applyAlignment="1" applyBorder="1" applyFill="1" applyFont="1">
      <alignment horizontal="center" shrinkToFit="0" vertical="center" wrapText="1"/>
    </xf>
    <xf borderId="115" fillId="0" fontId="10" numFmtId="0" xfId="0" applyBorder="1" applyFont="1"/>
    <xf borderId="116" fillId="0" fontId="10" numFmtId="0" xfId="0" applyBorder="1" applyFont="1"/>
    <xf borderId="1" fillId="15" fontId="27" numFmtId="0" xfId="0" applyAlignment="1" applyBorder="1" applyFont="1">
      <alignment horizontal="center" shrinkToFit="0" vertical="center" wrapText="1"/>
    </xf>
    <xf borderId="117" fillId="0" fontId="10" numFmtId="0" xfId="0" applyBorder="1" applyFont="1"/>
    <xf borderId="1" fillId="16" fontId="25" numFmtId="0" xfId="0" applyAlignment="1" applyBorder="1" applyFont="1">
      <alignment horizontal="center" shrinkToFit="0" vertical="center" wrapText="1"/>
    </xf>
    <xf borderId="118" fillId="16" fontId="25" numFmtId="0" xfId="0" applyAlignment="1" applyBorder="1" applyFont="1">
      <alignment horizontal="center" shrinkToFit="0" vertical="center" wrapText="1"/>
    </xf>
    <xf borderId="119" fillId="15" fontId="5" numFmtId="0" xfId="0" applyAlignment="1" applyBorder="1" applyFont="1">
      <alignment shrinkToFit="0" vertical="center" wrapText="1"/>
    </xf>
    <xf borderId="1" fillId="16" fontId="25" numFmtId="0" xfId="0" applyAlignment="1" applyBorder="1" applyFont="1">
      <alignment shrinkToFit="0" vertical="center" wrapText="1"/>
    </xf>
    <xf borderId="0" fillId="0" fontId="27" numFmtId="0" xfId="0" applyAlignment="1" applyFont="1">
      <alignment horizontal="center" shrinkToFit="0" vertical="center" wrapText="1"/>
    </xf>
    <xf borderId="109" fillId="15" fontId="23" numFmtId="0" xfId="0" applyAlignment="1" applyBorder="1" applyFont="1">
      <alignment horizontal="center" shrinkToFit="0" vertical="center" wrapText="1"/>
    </xf>
    <xf borderId="109" fillId="17" fontId="25" numFmtId="0" xfId="0" applyAlignment="1" applyBorder="1" applyFill="1" applyFont="1">
      <alignment horizontal="center" shrinkToFit="0" vertical="center" wrapText="1"/>
    </xf>
    <xf borderId="1" fillId="18" fontId="28" numFmtId="0" xfId="0" applyAlignment="1" applyBorder="1" applyFill="1" applyFont="1">
      <alignment horizontal="left" readingOrder="1"/>
    </xf>
    <xf borderId="120" fillId="0" fontId="29" numFmtId="0" xfId="0" applyAlignment="1" applyBorder="1" applyFont="1">
      <alignment horizontal="left" readingOrder="1" shrinkToFit="0" vertical="center" wrapText="1"/>
    </xf>
    <xf borderId="121" fillId="0" fontId="29" numFmtId="0" xfId="0" applyAlignment="1" applyBorder="1" applyFont="1">
      <alignment horizontal="left" readingOrder="1" shrinkToFit="0" vertical="center" wrapText="1"/>
    </xf>
    <xf borderId="122" fillId="0" fontId="29" numFmtId="0" xfId="0" applyAlignment="1" applyBorder="1" applyFont="1">
      <alignment horizontal="left" readingOrder="1" shrinkToFit="0" vertical="center" wrapText="1"/>
    </xf>
    <xf borderId="28" fillId="0" fontId="29" numFmtId="0" xfId="0" applyAlignment="1" applyBorder="1" applyFont="1">
      <alignment horizontal="left" readingOrder="1" shrinkToFit="0" vertical="center" wrapText="1"/>
    </xf>
    <xf borderId="4" fillId="0" fontId="28" numFmtId="0" xfId="0" applyAlignment="1" applyBorder="1" applyFont="1">
      <alignment horizontal="left" readingOrder="1"/>
    </xf>
    <xf borderId="123" fillId="0" fontId="29" numFmtId="0" xfId="0" applyBorder="1" applyFont="1"/>
    <xf borderId="4" fillId="0" fontId="12" numFmtId="0" xfId="0" applyBorder="1" applyFont="1"/>
    <xf borderId="123" fillId="0" fontId="30" numFmtId="0" xfId="0" applyBorder="1" applyFont="1"/>
    <xf borderId="124" fillId="19" fontId="23" numFmtId="0" xfId="0" applyAlignment="1" applyBorder="1" applyFill="1" applyFont="1">
      <alignment horizontal="center"/>
    </xf>
    <xf borderId="125" fillId="0" fontId="10" numFmtId="0" xfId="0" applyBorder="1" applyFont="1"/>
    <xf borderId="126" fillId="0" fontId="10" numFmtId="0" xfId="0" applyBorder="1" applyFont="1"/>
    <xf borderId="124" fillId="0" fontId="23" numFmtId="0" xfId="0" applyAlignment="1" applyBorder="1" applyFont="1">
      <alignment horizontal="center"/>
    </xf>
    <xf borderId="100" fillId="0" fontId="10" numFmtId="0" xfId="0" applyBorder="1" applyFont="1"/>
    <xf borderId="125" fillId="0" fontId="23" numFmtId="0" xfId="0" applyAlignment="1" applyBorder="1" applyFont="1">
      <alignment horizontal="center"/>
    </xf>
    <xf borderId="127" fillId="0" fontId="23" numFmtId="0" xfId="0" applyAlignment="1" applyBorder="1" applyFont="1">
      <alignment shrinkToFit="0" wrapText="1"/>
    </xf>
    <xf borderId="128" fillId="0" fontId="23" numFmtId="0" xfId="0" applyAlignment="1" applyBorder="1" applyFont="1">
      <alignment shrinkToFit="0" wrapText="1"/>
    </xf>
    <xf borderId="98" fillId="0" fontId="23" numFmtId="0" xfId="0" applyAlignment="1" applyBorder="1" applyFont="1">
      <alignment shrinkToFit="0" wrapText="1"/>
    </xf>
    <xf borderId="110" fillId="18" fontId="31" numFmtId="0" xfId="0" applyAlignment="1" applyBorder="1" applyFont="1">
      <alignment horizontal="center" readingOrder="1" shrinkToFit="0" vertical="top" wrapText="1"/>
    </xf>
    <xf borderId="129" fillId="0" fontId="10" numFmtId="0" xfId="0" applyBorder="1" applyFont="1"/>
    <xf borderId="130" fillId="0" fontId="29" numFmtId="0" xfId="0" applyAlignment="1" applyBorder="1" applyFont="1">
      <alignment horizontal="left" readingOrder="1" shrinkToFit="0" vertical="top" wrapText="1"/>
    </xf>
    <xf borderId="131" fillId="20" fontId="5" numFmtId="0" xfId="0" applyAlignment="1" applyBorder="1" applyFill="1" applyFont="1">
      <alignment shrinkToFit="0" wrapText="1"/>
    </xf>
    <xf borderId="46" fillId="20" fontId="5" numFmtId="0" xfId="0" applyBorder="1" applyFont="1"/>
    <xf borderId="46" fillId="0" fontId="5" numFmtId="0" xfId="0" applyBorder="1" applyFont="1"/>
    <xf borderId="132" fillId="0" fontId="5" numFmtId="0" xfId="0" applyBorder="1" applyFont="1"/>
    <xf borderId="131" fillId="0" fontId="5" numFmtId="0" xfId="0" applyBorder="1" applyFont="1"/>
    <xf borderId="133" fillId="0" fontId="29" numFmtId="0" xfId="0" applyAlignment="1" applyBorder="1" applyFont="1">
      <alignment horizontal="left" readingOrder="1" shrinkToFit="0" vertical="top" wrapText="1"/>
    </xf>
    <xf borderId="134" fillId="0" fontId="5" numFmtId="0" xfId="0" applyBorder="1" applyFont="1"/>
    <xf borderId="20" fillId="0" fontId="5" numFmtId="0" xfId="0" applyBorder="1" applyFont="1"/>
    <xf borderId="20" fillId="20" fontId="5" numFmtId="0" xfId="0" applyBorder="1" applyFont="1"/>
    <xf borderId="135" fillId="0" fontId="5" numFmtId="0" xfId="0" applyBorder="1" applyFont="1"/>
    <xf borderId="134" fillId="0" fontId="5" numFmtId="0" xfId="0" applyAlignment="1" applyBorder="1" applyFont="1">
      <alignment shrinkToFit="0" wrapText="1"/>
    </xf>
    <xf borderId="20" fillId="0" fontId="5" numFmtId="0" xfId="0" applyAlignment="1" applyBorder="1" applyFont="1">
      <alignment shrinkToFit="0" wrapText="1"/>
    </xf>
    <xf borderId="135" fillId="20" fontId="5" numFmtId="0" xfId="0" applyBorder="1" applyFont="1"/>
    <xf borderId="136" fillId="0" fontId="29" numFmtId="0" xfId="0" applyAlignment="1" applyBorder="1" applyFont="1">
      <alignment horizontal="left" readingOrder="1" shrinkToFit="0" vertical="top" wrapText="1"/>
    </xf>
    <xf borderId="91" fillId="0" fontId="29" numFmtId="0" xfId="0" applyAlignment="1" applyBorder="1" applyFont="1">
      <alignment horizontal="left" readingOrder="1" shrinkToFit="0" vertical="top" wrapText="1"/>
    </xf>
    <xf borderId="137" fillId="0" fontId="5" numFmtId="0" xfId="0" applyAlignment="1" applyBorder="1" applyFont="1">
      <alignment shrinkToFit="0" wrapText="1"/>
    </xf>
    <xf borderId="138" fillId="0" fontId="5" numFmtId="0" xfId="0" applyBorder="1" applyFont="1"/>
    <xf borderId="138" fillId="20" fontId="5" numFmtId="0" xfId="0" applyBorder="1" applyFont="1"/>
    <xf borderId="139" fillId="0" fontId="5" numFmtId="0" xfId="0" applyBorder="1" applyFont="1"/>
    <xf borderId="137" fillId="0" fontId="5" numFmtId="0" xfId="0" applyBorder="1" applyFont="1"/>
    <xf borderId="140" fillId="0" fontId="29" numFmtId="0" xfId="0" applyAlignment="1" applyBorder="1" applyFont="1">
      <alignment shrinkToFit="0" vertical="top" wrapText="1"/>
    </xf>
    <xf borderId="131" fillId="0" fontId="5" numFmtId="0" xfId="0" applyAlignment="1" applyBorder="1" applyFont="1">
      <alignment shrinkToFit="0" wrapText="1"/>
    </xf>
    <xf borderId="46" fillId="0" fontId="5" numFmtId="0" xfId="0" applyAlignment="1" applyBorder="1" applyFont="1">
      <alignment shrinkToFit="0" wrapText="1"/>
    </xf>
    <xf borderId="46" fillId="20" fontId="5" numFmtId="0" xfId="0" applyAlignment="1" applyBorder="1" applyFont="1">
      <alignment shrinkToFit="0" wrapText="1"/>
    </xf>
    <xf borderId="131" fillId="20" fontId="5" numFmtId="0" xfId="0" applyBorder="1" applyFont="1"/>
    <xf borderId="20" fillId="20" fontId="5" numFmtId="0" xfId="0" applyAlignment="1" applyBorder="1" applyFont="1">
      <alignment shrinkToFit="0" wrapText="1"/>
    </xf>
    <xf borderId="134" fillId="20" fontId="5" numFmtId="0" xfId="0" applyBorder="1" applyFont="1"/>
    <xf borderId="140" fillId="0" fontId="30" numFmtId="0" xfId="0" applyAlignment="1" applyBorder="1" applyFont="1">
      <alignment shrinkToFit="0" vertical="top" wrapText="1"/>
    </xf>
    <xf borderId="132" fillId="20" fontId="5" numFmtId="0" xfId="0" applyBorder="1" applyFont="1"/>
    <xf borderId="138" fillId="0" fontId="5" numFmtId="0" xfId="0" applyAlignment="1" applyBorder="1" applyFont="1">
      <alignment shrinkToFit="0" wrapText="1"/>
    </xf>
    <xf borderId="139" fillId="20" fontId="5" numFmtId="0" xfId="0" applyBorder="1" applyFont="1"/>
    <xf borderId="0" fillId="0" fontId="15" numFmtId="0" xfId="0" applyAlignment="1" applyFont="1">
      <alignment vertical="center"/>
    </xf>
    <xf borderId="0" fillId="0" fontId="5" numFmtId="0" xfId="0" applyAlignment="1" applyFont="1">
      <alignment vertical="center"/>
    </xf>
    <xf borderId="0" fillId="0" fontId="21" numFmtId="0" xfId="0" applyFont="1"/>
    <xf borderId="0" fillId="0" fontId="5" numFmtId="0" xfId="0" applyAlignment="1" applyFont="1">
      <alignment horizontal="center"/>
    </xf>
    <xf borderId="0" fillId="0" fontId="21" numFmtId="0" xfId="0" applyAlignment="1" applyFont="1">
      <alignment horizontal="center"/>
    </xf>
    <xf borderId="0" fillId="0" fontId="21" numFmtId="0" xfId="0" applyAlignment="1" applyFont="1">
      <alignment horizontal="right"/>
    </xf>
    <xf borderId="53" fillId="0" fontId="21" numFmtId="0" xfId="0" applyBorder="1" applyFont="1"/>
    <xf borderId="0" fillId="0" fontId="5" numFmtId="9" xfId="0" applyFont="1" applyNumberFormat="1"/>
    <xf borderId="0" fillId="0" fontId="21" numFmtId="9" xfId="0" applyFont="1" applyNumberFormat="1"/>
    <xf borderId="0" fillId="0" fontId="5" numFmtId="0" xfId="0" applyAlignment="1" applyFont="1">
      <alignment horizontal="center" shrinkToFit="0" vertical="center" wrapText="1"/>
    </xf>
    <xf borderId="124" fillId="0" fontId="21" numFmtId="0" xfId="0" applyAlignment="1" applyBorder="1" applyFont="1">
      <alignment horizontal="center" shrinkToFit="0" wrapText="1"/>
    </xf>
    <xf borderId="124" fillId="0" fontId="21" numFmtId="0" xfId="0" applyAlignment="1" applyBorder="1" applyFont="1">
      <alignment horizontal="center" vertical="center"/>
    </xf>
    <xf borderId="125" fillId="0" fontId="21" numFmtId="0" xfId="0" applyAlignment="1" applyBorder="1" applyFont="1">
      <alignment horizontal="center"/>
    </xf>
    <xf borderId="95" fillId="0" fontId="5" numFmtId="49" xfId="0" applyAlignment="1" applyBorder="1" applyFont="1" applyNumberFormat="1">
      <alignment horizontal="center" vertical="center"/>
    </xf>
    <xf borderId="128" fillId="0" fontId="5" numFmtId="0" xfId="0" applyAlignment="1" applyBorder="1" applyFont="1">
      <alignment horizontal="center" shrinkToFit="0" vertical="center" wrapText="1"/>
    </xf>
    <xf borderId="128" fillId="0" fontId="10" numFmtId="0" xfId="0" applyBorder="1" applyFont="1"/>
    <xf borderId="141" fillId="0" fontId="10" numFmtId="0" xfId="0" applyBorder="1" applyFont="1"/>
    <xf borderId="142" fillId="0" fontId="10" numFmtId="0" xfId="0" applyBorder="1" applyFont="1"/>
    <xf borderId="91" fillId="0" fontId="5" numFmtId="49" xfId="0" applyAlignment="1" applyBorder="1" applyFont="1" applyNumberFormat="1">
      <alignment horizontal="center" vertical="center"/>
    </xf>
    <xf borderId="143" fillId="0" fontId="5" numFmtId="0" xfId="0" applyAlignment="1" applyBorder="1" applyFont="1">
      <alignment horizontal="center" shrinkToFit="0" vertical="center" wrapText="1"/>
    </xf>
    <xf borderId="143" fillId="0" fontId="10" numFmtId="0" xfId="0" applyBorder="1" applyFont="1"/>
    <xf borderId="40" fillId="0" fontId="10"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Calibri Light"/>
              </a:defRPr>
            </a:pPr>
            <a:r>
              <a:rPr b="0" i="0" sz="1600">
                <a:solidFill>
                  <a:srgbClr val="757575"/>
                </a:solidFill>
                <a:latin typeface="Calibri Light"/>
              </a:rPr>
              <a:t>Achieved Architectural Level Coverage in ML1</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Analysis!$U$10:$U$16</c:f>
            </c:strRef>
          </c:cat>
          <c:val>
            <c:numRef>
              <c:f>Analysis!$X$10:$X$16</c:f>
              <c:numCache/>
            </c:numRef>
          </c:val>
        </c:ser>
        <c:axId val="971480373"/>
        <c:axId val="87249597"/>
      </c:barChart>
      <c:catAx>
        <c:axId val="9714803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87249597"/>
      </c:catAx>
      <c:valAx>
        <c:axId val="8724959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971480373"/>
      </c:valAx>
    </c:plotArea>
    <c:plotVisOnly val="1"/>
  </c:chart>
  <c:spPr>
    <a:solidFill>
      <a:schemeClr val="lt1"/>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200">
                <a:solidFill>
                  <a:srgbClr val="757575"/>
                </a:solidFill>
                <a:latin typeface="Calibri"/>
              </a:defRPr>
            </a:pPr>
            <a:r>
              <a:rPr b="0" i="0" sz="1200">
                <a:solidFill>
                  <a:srgbClr val="757575"/>
                </a:solidFill>
                <a:latin typeface="Calibri"/>
              </a:rPr>
              <a:t>Maturity Level 2: Architectural Levels Achievement</a:t>
            </a:r>
          </a:p>
        </c:rich>
      </c:tx>
      <c:overlay val="0"/>
    </c:title>
    <c:plotArea>
      <c:layout/>
      <c:barChart>
        <c:barDir val="bar"/>
        <c:ser>
          <c:idx val="0"/>
          <c:order val="0"/>
          <c:tx>
            <c:v>Max Value Possible</c:v>
          </c:tx>
          <c:spPr>
            <a:solidFill>
              <a:schemeClr val="accent1"/>
            </a:solidFill>
            <a:ln cmpd="sng">
              <a:solidFill>
                <a:srgbClr val="000000"/>
              </a:solidFill>
            </a:ln>
          </c:spPr>
          <c:dLbls>
            <c:numFmt formatCode="General" sourceLinked="1"/>
            <c:txPr>
              <a:bodyPr/>
              <a:lstStyle/>
              <a:p>
                <a:pPr lvl="0">
                  <a:defRPr b="0" i="0" sz="1000">
                    <a:latin typeface="Calibri"/>
                  </a:defRPr>
                </a:pPr>
              </a:p>
            </c:txPr>
            <c:showLegendKey val="0"/>
            <c:showVal val="1"/>
            <c:showCatName val="0"/>
            <c:showSerName val="0"/>
            <c:showPercent val="0"/>
            <c:showBubbleSize val="0"/>
          </c:dLbls>
          <c:cat>
            <c:strRef>
              <c:f>Analysis!$U$17:$U$23</c:f>
            </c:strRef>
          </c:cat>
          <c:val>
            <c:numRef>
              <c:f>Analysis!$V$17:$V$23</c:f>
              <c:numCache/>
            </c:numRef>
          </c:val>
        </c:ser>
        <c:ser>
          <c:idx val="1"/>
          <c:order val="1"/>
          <c:tx>
            <c:v>Value reached</c:v>
          </c:tx>
          <c:spPr>
            <a:solidFill>
              <a:schemeClr val="accent2"/>
            </a:solidFill>
            <a:ln cmpd="sng">
              <a:solidFill>
                <a:srgbClr val="000000"/>
              </a:solidFill>
            </a:ln>
          </c:spPr>
          <c:dLbls>
            <c:numFmt formatCode="General" sourceLinked="1"/>
            <c:txPr>
              <a:bodyPr/>
              <a:lstStyle/>
              <a:p>
                <a:pPr lvl="0">
                  <a:defRPr b="0" i="0" sz="1000">
                    <a:latin typeface="Calibri"/>
                  </a:defRPr>
                </a:pPr>
              </a:p>
            </c:txPr>
            <c:showLegendKey val="0"/>
            <c:showVal val="1"/>
            <c:showCatName val="0"/>
            <c:showSerName val="0"/>
            <c:showPercent val="0"/>
            <c:showBubbleSize val="0"/>
          </c:dLbls>
          <c:cat>
            <c:strRef>
              <c:f>Analysis!$U$17:$U$23</c:f>
            </c:strRef>
          </c:cat>
          <c:val>
            <c:numRef>
              <c:f>Analysis!$W$17:$W$23</c:f>
              <c:numCache/>
            </c:numRef>
          </c:val>
        </c:ser>
        <c:axId val="521858731"/>
        <c:axId val="842254452"/>
      </c:barChart>
      <c:catAx>
        <c:axId val="52185873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000">
                <a:solidFill>
                  <a:srgbClr val="000000"/>
                </a:solidFill>
                <a:latin typeface="Calibri"/>
              </a:defRPr>
            </a:pPr>
          </a:p>
        </c:txPr>
        <c:crossAx val="842254452"/>
      </c:catAx>
      <c:valAx>
        <c:axId val="84225445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000">
                <a:solidFill>
                  <a:srgbClr val="000000"/>
                </a:solidFill>
                <a:latin typeface="Calibri"/>
              </a:defRPr>
            </a:pPr>
          </a:p>
        </c:txPr>
        <c:crossAx val="521858731"/>
        <c:crosses val="max"/>
      </c:valAx>
    </c:plotArea>
    <c:legend>
      <c:legendPos val="b"/>
      <c:overlay val="0"/>
      <c:txPr>
        <a:bodyPr/>
        <a:lstStyle/>
        <a:p>
          <a:pPr lvl="0">
            <a:defRPr b="0" i="0" sz="1000">
              <a:solidFill>
                <a:srgbClr val="1A1A1A"/>
              </a:solidFill>
              <a:latin typeface="Calibri"/>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100">
                <a:solidFill>
                  <a:srgbClr val="757575"/>
                </a:solidFill>
                <a:latin typeface="Calibri"/>
              </a:defRPr>
            </a:pPr>
            <a:r>
              <a:rPr b="0" i="0" sz="1100">
                <a:solidFill>
                  <a:srgbClr val="757575"/>
                </a:solidFill>
                <a:latin typeface="Calibri"/>
              </a:rPr>
              <a:t>Maturity Level 3: Architectural Levels Achievement</a:t>
            </a:r>
          </a:p>
        </c:rich>
      </c:tx>
      <c:overlay val="0"/>
    </c:title>
    <c:plotArea>
      <c:layout/>
      <c:barChart>
        <c:barDir val="bar"/>
        <c:ser>
          <c:idx val="0"/>
          <c:order val="0"/>
          <c:tx>
            <c:v>Max Value Possible</c:v>
          </c:tx>
          <c:spPr>
            <a:solidFill>
              <a:schemeClr val="accent1"/>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Analysis!$U$24:$U$30</c:f>
            </c:strRef>
          </c:cat>
          <c:val>
            <c:numRef>
              <c:f>Analysis!$V$24:$V$30</c:f>
              <c:numCache/>
            </c:numRef>
          </c:val>
        </c:ser>
        <c:ser>
          <c:idx val="1"/>
          <c:order val="1"/>
          <c:tx>
            <c:v>Value reached</c:v>
          </c:tx>
          <c:spPr>
            <a:solidFill>
              <a:schemeClr val="accent2"/>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Analysis!$U$24:$U$30</c:f>
            </c:strRef>
          </c:cat>
          <c:val>
            <c:numRef>
              <c:f>Analysis!$W$24:$W$30</c:f>
              <c:numCache/>
            </c:numRef>
          </c:val>
        </c:ser>
        <c:axId val="1385134996"/>
        <c:axId val="1910771776"/>
      </c:barChart>
      <c:catAx>
        <c:axId val="138513499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1910771776"/>
      </c:catAx>
      <c:valAx>
        <c:axId val="191077177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1385134996"/>
        <c:crosses val="max"/>
      </c:valAx>
    </c:plotArea>
    <c:legend>
      <c:legendPos val="b"/>
      <c:overlay val="0"/>
      <c:txPr>
        <a:bodyPr/>
        <a:lstStyle/>
        <a:p>
          <a:pPr lvl="0">
            <a:defRPr b="0" i="0" sz="900">
              <a:solidFill>
                <a:srgbClr val="1A1A1A"/>
              </a:solidFill>
              <a:latin typeface="Calibri"/>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200">
                <a:solidFill>
                  <a:srgbClr val="757575"/>
                </a:solidFill>
                <a:latin typeface="Calibri"/>
              </a:defRPr>
            </a:pPr>
            <a:r>
              <a:rPr b="0" i="0" sz="1200">
                <a:solidFill>
                  <a:srgbClr val="757575"/>
                </a:solidFill>
                <a:latin typeface="Calibri"/>
              </a:rPr>
              <a:t>Maturity Level 4: Architectural Levels Achievement</a:t>
            </a:r>
          </a:p>
        </c:rich>
      </c:tx>
      <c:overlay val="0"/>
    </c:title>
    <c:plotArea>
      <c:layout/>
      <c:barChart>
        <c:barDir val="bar"/>
        <c:ser>
          <c:idx val="0"/>
          <c:order val="0"/>
          <c:tx>
            <c:v>Max Value Possible</c:v>
          </c:tx>
          <c:spPr>
            <a:solidFill>
              <a:schemeClr val="accent1"/>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Analysis!$U$31:$U$37</c:f>
            </c:strRef>
          </c:cat>
          <c:val>
            <c:numRef>
              <c:f>Analysis!$V$31:$V$37</c:f>
              <c:numCache/>
            </c:numRef>
          </c:val>
        </c:ser>
        <c:ser>
          <c:idx val="1"/>
          <c:order val="1"/>
          <c:tx>
            <c:v>Value reached</c:v>
          </c:tx>
          <c:spPr>
            <a:solidFill>
              <a:schemeClr val="accent2"/>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Analysis!$U$31:$U$37</c:f>
            </c:strRef>
          </c:cat>
          <c:val>
            <c:numRef>
              <c:f>Analysis!$W$31:$W$37</c:f>
              <c:numCache/>
            </c:numRef>
          </c:val>
        </c:ser>
        <c:axId val="172596611"/>
        <c:axId val="1770553358"/>
      </c:barChart>
      <c:catAx>
        <c:axId val="17259661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1770553358"/>
      </c:catAx>
      <c:valAx>
        <c:axId val="177055335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172596611"/>
        <c:crosses val="max"/>
      </c:valAx>
    </c:plotArea>
    <c:legend>
      <c:legendPos val="b"/>
      <c:overlay val="0"/>
      <c:txPr>
        <a:bodyPr/>
        <a:lstStyle/>
        <a:p>
          <a:pPr lvl="0">
            <a:defRPr b="0" i="0" sz="900">
              <a:solidFill>
                <a:srgbClr val="1A1A1A"/>
              </a:solidFill>
              <a:latin typeface="Calibri"/>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chemeClr val="dk1"/>
                </a:solidFill>
                <a:latin typeface="Calibri"/>
              </a:defRPr>
            </a:pPr>
            <a:r>
              <a:rPr b="1" i="0" sz="1200">
                <a:solidFill>
                  <a:schemeClr val="dk1"/>
                </a:solidFill>
                <a:latin typeface="Calibri"/>
              </a:rPr>
              <a:t>Maturity Level 1 General  status </a:t>
            </a:r>
          </a:p>
        </c:rich>
      </c:tx>
      <c:overlay val="0"/>
    </c:title>
    <c:plotArea>
      <c:layout/>
      <c:pieChart>
        <c:varyColors val="1"/>
        <c:ser>
          <c:idx val="0"/>
          <c:order val="0"/>
          <c:dPt>
            <c:idx val="0"/>
            <c:spPr>
              <a:solidFill>
                <a:srgbClr val="FF0000"/>
              </a:solidFill>
            </c:spPr>
          </c:dPt>
          <c:dPt>
            <c:idx val="1"/>
            <c:spPr>
              <a:solidFill>
                <a:schemeClr val="accent2"/>
              </a:solidFill>
            </c:spPr>
          </c:dPt>
          <c:dPt>
            <c:idx val="2"/>
            <c:spPr>
              <a:solidFill>
                <a:schemeClr val="accent6"/>
              </a:solidFill>
            </c:spPr>
          </c:dPt>
          <c:dLbls>
            <c:showLegendKey val="0"/>
            <c:showVal val="0"/>
            <c:showCatName val="0"/>
            <c:showSerName val="0"/>
            <c:showPercent val="1"/>
            <c:showBubbleSize val="0"/>
            <c:showLeaderLines val="1"/>
          </c:dLbls>
          <c:cat>
            <c:strRef>
              <c:f>'Analysis ARCH LEVELS'!$I$3:$I$5</c:f>
            </c:strRef>
          </c:cat>
          <c:val>
            <c:numRef>
              <c:f>'Analysis ARCH LEVELS'!$J$3:$J$5</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1000">
              <a:solidFill>
                <a:schemeClr val="dk1"/>
              </a:solidFill>
              <a:latin typeface="Calibri"/>
            </a:defRPr>
          </a:pPr>
        </a:p>
      </c:txPr>
    </c:legend>
    <c:plotVisOnly val="1"/>
  </c:chart>
  <c:spPr>
    <a:solidFill>
      <a:schemeClr val="lt1"/>
    </a:solidFill>
  </c:spPr>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ML1: Average value for each Architectural Levels (valued from 0 to 5)</a:t>
            </a:r>
          </a:p>
        </c:rich>
      </c:tx>
      <c:overlay val="0"/>
    </c:title>
    <c:plotArea>
      <c:layout/>
      <c:barChart>
        <c:barDir val="col"/>
        <c:ser>
          <c:idx val="0"/>
          <c:order val="0"/>
          <c:tx>
            <c:v>Configuration</c:v>
          </c:tx>
          <c:spPr>
            <a:solidFill>
              <a:schemeClr val="accent1"/>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LEVELS'!$D$4</c:f>
              <c:numCache/>
            </c:numRef>
          </c:val>
        </c:ser>
        <c:ser>
          <c:idx val="1"/>
          <c:order val="1"/>
          <c:tx>
            <c:v>Training</c:v>
          </c:tx>
          <c:spPr>
            <a:solidFill>
              <a:schemeClr val="accent2"/>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LEVELS'!$D$11</c:f>
              <c:numCache/>
            </c:numRef>
          </c:val>
        </c:ser>
        <c:ser>
          <c:idx val="2"/>
          <c:order val="2"/>
          <c:tx>
            <c:v>Operative</c:v>
          </c:tx>
          <c:spPr>
            <a:solidFill>
              <a:schemeClr val="accent3"/>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LEVELS'!$D$13</c:f>
              <c:numCache/>
            </c:numRef>
          </c:val>
        </c:ser>
        <c:ser>
          <c:idx val="3"/>
          <c:order val="3"/>
          <c:tx>
            <c:v>Proactive</c:v>
          </c:tx>
          <c:spPr>
            <a:solidFill>
              <a:schemeClr val="accent4"/>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LEVELS'!$D$14</c:f>
              <c:numCache/>
            </c:numRef>
          </c:val>
        </c:ser>
        <c:ser>
          <c:idx val="4"/>
          <c:order val="4"/>
          <c:tx>
            <c:v>Val SP3</c:v>
          </c:tx>
          <c:spPr>
            <a:solidFill>
              <a:srgbClr val="FF99FF"/>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LEVELS'!$D$16</c:f>
              <c:numCache/>
            </c:numRef>
          </c:val>
        </c:ser>
        <c:ser>
          <c:idx val="5"/>
          <c:order val="5"/>
          <c:tx>
            <c:v>Social</c:v>
          </c:tx>
          <c:spPr>
            <a:solidFill>
              <a:schemeClr val="accent6"/>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LEVELS'!$D$20</c:f>
              <c:numCache/>
            </c:numRef>
          </c:val>
        </c:ser>
        <c:ser>
          <c:idx val="6"/>
          <c:order val="6"/>
          <c:tx>
            <c:v>Transactive Memory</c:v>
          </c:tx>
          <c:spPr>
            <a:solidFill>
              <a:schemeClr val="accent4"/>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LEVELS'!$D$21</c:f>
              <c:numCache/>
            </c:numRef>
          </c:val>
        </c:ser>
        <c:axId val="1234036837"/>
        <c:axId val="1812787179"/>
      </c:barChart>
      <c:catAx>
        <c:axId val="12340368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12787179"/>
      </c:catAx>
      <c:valAx>
        <c:axId val="1812787179"/>
        <c:scaling>
          <c:orientation val="minMax"/>
          <c:max val="5.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1234036837"/>
      </c:valAx>
    </c:plotArea>
    <c:legend>
      <c:legendPos val="b"/>
      <c:overlay val="0"/>
      <c:txPr>
        <a:bodyPr/>
        <a:lstStyle/>
        <a:p>
          <a:pPr lvl="0">
            <a:defRPr b="0" i="0" sz="900">
              <a:solidFill>
                <a:srgbClr val="1A1A1A"/>
              </a:solidFill>
              <a:latin typeface="Calibri"/>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chemeClr val="dk1"/>
                </a:solidFill>
                <a:latin typeface="Calibri"/>
              </a:defRPr>
            </a:pPr>
            <a:r>
              <a:rPr b="1" i="0" sz="1200">
                <a:solidFill>
                  <a:schemeClr val="dk1"/>
                </a:solidFill>
                <a:latin typeface="Calibri"/>
              </a:rPr>
              <a:t>Maturity Level 2 General  status </a:t>
            </a:r>
          </a:p>
        </c:rich>
      </c:tx>
      <c:overlay val="0"/>
    </c:title>
    <c:plotArea>
      <c:layout/>
      <c:pieChart>
        <c:varyColors val="1"/>
        <c:ser>
          <c:idx val="0"/>
          <c:order val="0"/>
          <c:dPt>
            <c:idx val="0"/>
            <c:spPr>
              <a:solidFill>
                <a:srgbClr val="FF0000"/>
              </a:solidFill>
            </c:spPr>
          </c:dPt>
          <c:dPt>
            <c:idx val="1"/>
            <c:spPr>
              <a:solidFill>
                <a:schemeClr val="accent2"/>
              </a:solidFill>
            </c:spPr>
          </c:dPt>
          <c:dPt>
            <c:idx val="2"/>
            <c:spPr>
              <a:solidFill>
                <a:schemeClr val="accent6"/>
              </a:solidFill>
            </c:spPr>
          </c:dPt>
          <c:dLbls>
            <c:showLegendKey val="0"/>
            <c:showVal val="0"/>
            <c:showCatName val="0"/>
            <c:showSerName val="0"/>
            <c:showPercent val="1"/>
            <c:showBubbleSize val="0"/>
            <c:showLeaderLines val="1"/>
          </c:dLbls>
          <c:cat>
            <c:strRef>
              <c:f>'Analysis ARCH LEVELS'!$I$26:$I$28</c:f>
            </c:strRef>
          </c:cat>
          <c:val>
            <c:numRef>
              <c:f>'Analysis ARCH LEVELS'!$J$26:$J$28</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1000">
              <a:solidFill>
                <a:schemeClr val="dk1"/>
              </a:solidFill>
              <a:latin typeface="Calibri"/>
            </a:defRPr>
          </a:pPr>
        </a:p>
      </c:txPr>
    </c:legend>
    <c:plotVisOnly val="1"/>
  </c:chart>
  <c:spPr>
    <a:solidFill>
      <a:schemeClr val="lt1"/>
    </a:solidFill>
  </c:spPr>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ML2: Average value for each Architectural Levels (valued from 0 to 5)</a:t>
            </a:r>
          </a:p>
        </c:rich>
      </c:tx>
      <c:overlay val="0"/>
    </c:title>
    <c:plotArea>
      <c:layout/>
      <c:barChart>
        <c:barDir val="col"/>
        <c:ser>
          <c:idx val="0"/>
          <c:order val="0"/>
          <c:cat>
            <c:strRef>
              <c:f>'Analysis ARCH LEVELS'!$D$27</c:f>
            </c:strRef>
          </c:cat>
          <c:val>
            <c:numRef>
              <c:f>'Analysis ARCH LEVELS'!$D$28</c:f>
              <c:numCache/>
            </c:numRef>
          </c:val>
        </c:ser>
        <c:ser>
          <c:idx val="1"/>
          <c:order val="1"/>
          <c:cat>
            <c:strRef>
              <c:f>'Analysis ARCH LEVELS'!$D$27</c:f>
            </c:strRef>
          </c:cat>
          <c:val>
            <c:numRef>
              <c:f>'Analysis ARCH LEVELS'!$D$30</c:f>
              <c:numCache/>
            </c:numRef>
          </c:val>
        </c:ser>
        <c:ser>
          <c:idx val="2"/>
          <c:order val="2"/>
          <c:cat>
            <c:strRef>
              <c:f>'Analysis ARCH LEVELS'!$D$27</c:f>
            </c:strRef>
          </c:cat>
          <c:val>
            <c:numRef>
              <c:f>'Analysis ARCH LEVELS'!$D$31</c:f>
              <c:numCache/>
            </c:numRef>
          </c:val>
        </c:ser>
        <c:ser>
          <c:idx val="3"/>
          <c:order val="3"/>
          <c:cat>
            <c:strRef>
              <c:f>'Analysis ARCH LEVELS'!$D$27</c:f>
            </c:strRef>
          </c:cat>
          <c:val>
            <c:numRef>
              <c:f>'Analysis ARCH LEVELS'!$D$33</c:f>
              <c:numCache/>
            </c:numRef>
          </c:val>
        </c:ser>
        <c:ser>
          <c:idx val="4"/>
          <c:order val="4"/>
          <c:cat>
            <c:strRef>
              <c:f>'Analysis ARCH LEVELS'!$D$27</c:f>
            </c:strRef>
          </c:cat>
          <c:val>
            <c:numRef>
              <c:f>'Analysis ARCH LEVELS'!$D$34</c:f>
              <c:numCache/>
            </c:numRef>
          </c:val>
        </c:ser>
        <c:axId val="894899082"/>
        <c:axId val="2100801124"/>
      </c:barChart>
      <c:catAx>
        <c:axId val="8948990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00801124"/>
      </c:catAx>
      <c:valAx>
        <c:axId val="2100801124"/>
        <c:scaling>
          <c:orientation val="minMax"/>
        </c:scaling>
        <c:delete val="0"/>
        <c:axPos val="l"/>
        <c:tickLblPos val="nextTo"/>
        <c:spPr>
          <a:ln>
            <a:noFill/>
          </a:ln>
        </c:spPr>
        <c:crossAx val="894899082"/>
      </c:valAx>
    </c:plotArea>
    <c:legend>
      <c:legendPos val="b"/>
      <c:overlay val="0"/>
      <c:txPr>
        <a:bodyPr/>
        <a:lstStyle/>
        <a:p>
          <a:pPr lvl="0">
            <a:defRPr b="0" i="0" sz="900">
              <a:solidFill>
                <a:srgbClr val="1A1A1A"/>
              </a:solidFill>
              <a:latin typeface="Calibri"/>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chemeClr val="dk1"/>
                </a:solidFill>
                <a:latin typeface="Calibri"/>
              </a:defRPr>
            </a:pPr>
            <a:r>
              <a:rPr b="1" i="0" sz="1200">
                <a:solidFill>
                  <a:schemeClr val="dk1"/>
                </a:solidFill>
                <a:latin typeface="Calibri"/>
              </a:rPr>
              <a:t>Maturity Level 3 General  status </a:t>
            </a:r>
          </a:p>
        </c:rich>
      </c:tx>
      <c:overlay val="0"/>
    </c:title>
    <c:plotArea>
      <c:layout/>
      <c:pieChart>
        <c:varyColors val="1"/>
        <c:ser>
          <c:idx val="0"/>
          <c:order val="0"/>
          <c:dPt>
            <c:idx val="0"/>
            <c:spPr>
              <a:solidFill>
                <a:srgbClr val="FF0000"/>
              </a:solidFill>
            </c:spPr>
          </c:dPt>
          <c:dPt>
            <c:idx val="1"/>
            <c:spPr>
              <a:solidFill>
                <a:schemeClr val="accent2"/>
              </a:solidFill>
            </c:spPr>
          </c:dPt>
          <c:dPt>
            <c:idx val="2"/>
            <c:spPr>
              <a:solidFill>
                <a:schemeClr val="accent6"/>
              </a:solidFill>
            </c:spPr>
          </c:dPt>
          <c:dLbls>
            <c:showLegendKey val="0"/>
            <c:showVal val="0"/>
            <c:showCatName val="0"/>
            <c:showSerName val="0"/>
            <c:showPercent val="1"/>
            <c:showBubbleSize val="0"/>
            <c:showLeaderLines val="1"/>
          </c:dLbls>
          <c:cat>
            <c:strRef>
              <c:f>'Analysis ARCH LEVELS'!$I$39:$I$41</c:f>
            </c:strRef>
          </c:cat>
          <c:val>
            <c:numRef>
              <c:f>'Analysis ARCH LEVELS'!$J$39:$J$41</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1000">
              <a:solidFill>
                <a:schemeClr val="dk1"/>
              </a:solidFill>
              <a:latin typeface="Calibri"/>
            </a:defRPr>
          </a:pPr>
        </a:p>
      </c:txPr>
    </c:legend>
    <c:plotVisOnly val="1"/>
  </c:chart>
  <c:spPr>
    <a:solidFill>
      <a:schemeClr val="lt1"/>
    </a:solidFill>
  </c:spPr>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ML3: Average value for each Architectural Levels (valued from 0 to 5)</a:t>
            </a:r>
          </a:p>
        </c:rich>
      </c:tx>
      <c:overlay val="0"/>
    </c:title>
    <c:plotArea>
      <c:layout/>
      <c:barChart>
        <c:barDir val="col"/>
        <c:ser>
          <c:idx val="0"/>
          <c:order val="0"/>
          <c:tx>
            <c:v>Configuration</c:v>
          </c:tx>
          <c:spPr>
            <a:solidFill>
              <a:schemeClr val="accent1"/>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LEVELS'!$D$40</c:f>
              <c:numCache/>
            </c:numRef>
          </c:val>
        </c:ser>
        <c:ser>
          <c:idx val="1"/>
          <c:order val="1"/>
          <c:tx>
            <c:v>Training</c:v>
          </c:tx>
          <c:spPr>
            <a:solidFill>
              <a:schemeClr val="accent2"/>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LEVELS'!$D$43</c:f>
              <c:numCache/>
            </c:numRef>
          </c:val>
        </c:ser>
        <c:ser>
          <c:idx val="2"/>
          <c:order val="2"/>
          <c:tx>
            <c:v>Proactive</c:v>
          </c:tx>
          <c:spPr>
            <a:solidFill>
              <a:schemeClr val="accent3"/>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LEVELS'!$D$45</c:f>
              <c:numCache/>
            </c:numRef>
          </c:val>
        </c:ser>
        <c:ser>
          <c:idx val="3"/>
          <c:order val="3"/>
          <c:tx>
            <c:v>Val SP3</c:v>
          </c:tx>
          <c:spPr>
            <a:solidFill>
              <a:schemeClr val="accent4"/>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LEVELS'!$D$46</c:f>
              <c:numCache/>
            </c:numRef>
          </c:val>
        </c:ser>
        <c:ser>
          <c:idx val="4"/>
          <c:order val="4"/>
          <c:tx>
            <c:v>Social</c:v>
          </c:tx>
          <c:spPr>
            <a:solidFill>
              <a:srgbClr val="FF99FF"/>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LEVELS'!$D$49</c:f>
              <c:numCache/>
            </c:numRef>
          </c:val>
        </c:ser>
        <c:axId val="1842510359"/>
        <c:axId val="384489154"/>
      </c:barChart>
      <c:catAx>
        <c:axId val="18425103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84489154"/>
      </c:catAx>
      <c:valAx>
        <c:axId val="384489154"/>
        <c:scaling>
          <c:orientation val="minMax"/>
          <c:max val="5.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1842510359"/>
      </c:valAx>
    </c:plotArea>
    <c:legend>
      <c:legendPos val="b"/>
      <c:overlay val="0"/>
      <c:txPr>
        <a:bodyPr/>
        <a:lstStyle/>
        <a:p>
          <a:pPr lvl="0">
            <a:defRPr b="0" i="0" sz="900">
              <a:solidFill>
                <a:srgbClr val="1A1A1A"/>
              </a:solidFill>
              <a:latin typeface="Calibri"/>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chemeClr val="dk1"/>
                </a:solidFill>
                <a:latin typeface="Calibri"/>
              </a:defRPr>
            </a:pPr>
            <a:r>
              <a:rPr b="1" i="0" sz="1200">
                <a:solidFill>
                  <a:schemeClr val="dk1"/>
                </a:solidFill>
                <a:latin typeface="Calibri"/>
              </a:rPr>
              <a:t>Maturity Level 3 General  status </a:t>
            </a:r>
          </a:p>
        </c:rich>
      </c:tx>
      <c:overlay val="0"/>
    </c:title>
    <c:plotArea>
      <c:layout/>
      <c:pieChart>
        <c:varyColors val="1"/>
        <c:ser>
          <c:idx val="0"/>
          <c:order val="0"/>
          <c:dPt>
            <c:idx val="0"/>
            <c:spPr>
              <a:solidFill>
                <a:srgbClr val="FF0000"/>
              </a:solidFill>
            </c:spPr>
          </c:dPt>
          <c:dPt>
            <c:idx val="1"/>
            <c:spPr>
              <a:solidFill>
                <a:schemeClr val="accent2"/>
              </a:solidFill>
            </c:spPr>
          </c:dPt>
          <c:dPt>
            <c:idx val="2"/>
            <c:spPr>
              <a:solidFill>
                <a:schemeClr val="accent6"/>
              </a:solidFill>
            </c:spPr>
          </c:dPt>
          <c:dLbls>
            <c:showLegendKey val="0"/>
            <c:showVal val="0"/>
            <c:showCatName val="0"/>
            <c:showSerName val="0"/>
            <c:showPercent val="1"/>
            <c:showBubbleSize val="0"/>
            <c:showLeaderLines val="1"/>
          </c:dLbls>
          <c:cat>
            <c:strRef>
              <c:f>'Analysis ARCH LEVELS'!$I$53:$I$55</c:f>
            </c:strRef>
          </c:cat>
          <c:val>
            <c:numRef>
              <c:f>'Analysis ARCH LEVELS'!$J$53:$J$55</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1000">
              <a:solidFill>
                <a:schemeClr val="dk1"/>
              </a:solidFill>
              <a:latin typeface="Calibri"/>
            </a:defRPr>
          </a:pPr>
        </a:p>
      </c:txPr>
    </c:legend>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ML1</a:t>
            </a:r>
          </a:p>
        </c:rich>
      </c:tx>
      <c:layout>
        <c:manualLayout>
          <c:xMode val="edge"/>
          <c:yMode val="edge"/>
          <c:x val="0.32325"/>
          <c:y val="0.023148148148148147"/>
        </c:manualLayout>
      </c:layout>
      <c:overlay val="0"/>
    </c:title>
    <c:plotArea>
      <c:layout/>
      <c:radarChart>
        <c:radarStyle val="marker"/>
        <c:ser>
          <c:idx val="0"/>
          <c:order val="0"/>
          <c:spPr>
            <a:ln cmpd="sng">
              <a:solidFill>
                <a:srgbClr val="5B9BD5"/>
              </a:solidFill>
            </a:ln>
          </c:spPr>
          <c:marker>
            <c:symbol val="none"/>
          </c:marker>
          <c:cat>
            <c:strRef>
              <c:f>Analysis!$U$10:$U$16</c:f>
            </c:strRef>
          </c:cat>
          <c:val>
            <c:numRef>
              <c:f>Analysis!$X$10:$X$16</c:f>
              <c:numCache/>
            </c:numRef>
          </c:val>
          <c:smooth val="1"/>
        </c:ser>
        <c:axId val="563868488"/>
        <c:axId val="155740899"/>
      </c:radarChart>
      <c:catAx>
        <c:axId val="5638684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740899"/>
      </c:catAx>
      <c:valAx>
        <c:axId val="1557408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3868488"/>
      </c:valAx>
    </c:plotArea>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ML4: Average value for each Architectural Levels (valued from 0 to 5)</a:t>
            </a:r>
          </a:p>
        </c:rich>
      </c:tx>
      <c:overlay val="0"/>
    </c:title>
    <c:plotArea>
      <c:layout/>
      <c:barChart>
        <c:barDir val="col"/>
        <c:ser>
          <c:idx val="0"/>
          <c:order val="0"/>
          <c:tx>
            <c:v>Configuration</c:v>
          </c:tx>
          <c:spPr>
            <a:solidFill>
              <a:schemeClr val="accent1"/>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LEVELS'!$D$54</c:f>
              <c:numCache/>
            </c:numRef>
          </c:val>
        </c:ser>
        <c:ser>
          <c:idx val="1"/>
          <c:order val="1"/>
          <c:tx>
            <c:v>Training</c:v>
          </c:tx>
          <c:spPr>
            <a:solidFill>
              <a:schemeClr val="accent2"/>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LEVELS'!$D$55</c:f>
              <c:numCache/>
            </c:numRef>
          </c:val>
        </c:ser>
        <c:ser>
          <c:idx val="2"/>
          <c:order val="2"/>
          <c:tx>
            <c:v>Proactive</c:v>
          </c:tx>
          <c:spPr>
            <a:solidFill>
              <a:schemeClr val="accent3"/>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LEVELS'!$D$56</c:f>
              <c:numCache/>
            </c:numRef>
          </c:val>
        </c:ser>
        <c:ser>
          <c:idx val="3"/>
          <c:order val="3"/>
          <c:tx>
            <c:v>Val SP3</c:v>
          </c:tx>
          <c:spPr>
            <a:solidFill>
              <a:schemeClr val="accent4"/>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LEVELS'!$D$60</c:f>
              <c:numCache/>
            </c:numRef>
          </c:val>
        </c:ser>
        <c:ser>
          <c:idx val="4"/>
          <c:order val="4"/>
          <c:tx>
            <c:v>Social</c:v>
          </c:tx>
          <c:spPr>
            <a:solidFill>
              <a:srgbClr val="FF99FF"/>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LEVELS'!$D$62</c:f>
              <c:numCache/>
            </c:numRef>
          </c:val>
        </c:ser>
        <c:ser>
          <c:idx val="5"/>
          <c:order val="5"/>
          <c:tx>
            <c:v>Transactive Memory</c:v>
          </c:tx>
          <c:spPr>
            <a:solidFill>
              <a:schemeClr val="accent6"/>
            </a:solidFill>
            <a:ln cmpd="sng">
              <a:solidFill>
                <a:srgbClr val="000000"/>
              </a:solidFill>
            </a:ln>
          </c:spPr>
          <c:dLbls>
            <c:numFmt formatCode="General" sourceLinked="1"/>
            <c:txPr>
              <a:bodyPr/>
              <a:lstStyle/>
              <a:p>
                <a:pPr lvl="0">
                  <a:defRPr b="1" i="0" sz="900">
                    <a:latin typeface="Calibri"/>
                  </a:defRPr>
                </a:pPr>
              </a:p>
            </c:txPr>
            <c:showLegendKey val="0"/>
            <c:showVal val="1"/>
            <c:showCatName val="0"/>
            <c:showSerName val="0"/>
            <c:showPercent val="0"/>
            <c:showBubbleSize val="0"/>
          </c:dLbls>
          <c:val>
            <c:numRef>
              <c:f>'Analysis ARCH LEVELS'!$D$63</c:f>
              <c:numCache/>
            </c:numRef>
          </c:val>
        </c:ser>
        <c:axId val="400280019"/>
        <c:axId val="553928325"/>
      </c:barChart>
      <c:catAx>
        <c:axId val="4002800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53928325"/>
      </c:catAx>
      <c:valAx>
        <c:axId val="553928325"/>
        <c:scaling>
          <c:orientation val="minMax"/>
          <c:max val="5.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400280019"/>
      </c:valAx>
    </c:plotArea>
    <c:legend>
      <c:legendPos val="b"/>
      <c:overlay val="0"/>
      <c:txPr>
        <a:bodyPr/>
        <a:lstStyle/>
        <a:p>
          <a:pPr lvl="0">
            <a:defRPr b="0" i="0" sz="900">
              <a:solidFill>
                <a:srgbClr val="1A1A1A"/>
              </a:solidFill>
              <a:latin typeface="Calibri"/>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Evolución de Madurez y Capacidades del Modelo Altus</a:t>
            </a:r>
          </a:p>
        </c:rich>
      </c:tx>
      <c:overlay val="0"/>
    </c:title>
    <c:plotArea>
      <c:layout/>
      <c:barChart>
        <c:barDir val="bar"/>
        <c:grouping val="percentStacked"/>
        <c:ser>
          <c:idx val="0"/>
          <c:order val="0"/>
          <c:tx>
            <c:v>ML1</c:v>
          </c:tx>
          <c:spPr>
            <a:solidFill>
              <a:srgbClr val="00B05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BalanceScoreCArdConf!$A$14:$A$20</c:f>
            </c:strRef>
          </c:cat>
          <c:val>
            <c:numRef>
              <c:f>BalanceScoreCArdConf!$B$14:$B$20</c:f>
              <c:numCache/>
            </c:numRef>
          </c:val>
        </c:ser>
        <c:ser>
          <c:idx val="1"/>
          <c:order val="1"/>
          <c:tx>
            <c:v>ML2</c:v>
          </c:tx>
          <c:spPr>
            <a:solidFill>
              <a:srgbClr val="EBE6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BalanceScoreCArdConf!$A$14:$A$20</c:f>
            </c:strRef>
          </c:cat>
          <c:val>
            <c:numRef>
              <c:f>BalanceScoreCArdConf!$C$14:$C$20</c:f>
              <c:numCache/>
            </c:numRef>
          </c:val>
        </c:ser>
        <c:ser>
          <c:idx val="2"/>
          <c:order val="2"/>
          <c:tx>
            <c:v>ML3</c:v>
          </c:tx>
          <c:spPr>
            <a:solidFill>
              <a:srgbClr val="FFC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BalanceScoreCArdConf!$A$14:$A$20</c:f>
            </c:strRef>
          </c:cat>
          <c:val>
            <c:numRef>
              <c:f>BalanceScoreCArdConf!$D$14:$D$20</c:f>
              <c:numCache/>
            </c:numRef>
          </c:val>
        </c:ser>
        <c:ser>
          <c:idx val="3"/>
          <c:order val="3"/>
          <c:tx>
            <c:v>ML4</c:v>
          </c:tx>
          <c:spPr>
            <a:solidFill>
              <a:srgbClr val="FF00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BalanceScoreCArdConf!$A$14:$A$20</c:f>
            </c:strRef>
          </c:cat>
          <c:val>
            <c:numRef>
              <c:f>BalanceScoreCArdConf!$E$14:$E$20</c:f>
              <c:numCache/>
            </c:numRef>
          </c:val>
        </c:ser>
        <c:overlap val="100"/>
        <c:axId val="1097351084"/>
        <c:axId val="158366517"/>
      </c:barChart>
      <c:catAx>
        <c:axId val="1097351084"/>
        <c:scaling>
          <c:orientation val="maxMin"/>
        </c:scaling>
        <c:delete val="0"/>
        <c:axPos val="l"/>
        <c:title>
          <c:tx>
            <c:rich>
              <a:bodyPr/>
              <a:lstStyle/>
              <a:p>
                <a:pPr lvl="0">
                  <a:defRPr b="1" i="0">
                    <a:solidFill>
                      <a:srgbClr val="000000"/>
                    </a:solidFill>
                    <a:latin typeface="+mn-lt"/>
                  </a:defRPr>
                </a:pPr>
                <a:r>
                  <a:rPr b="1" i="0">
                    <a:solidFill>
                      <a:srgbClr val="000000"/>
                    </a:solidFill>
                    <a:latin typeface="+mn-lt"/>
                  </a:rPr>
                  <a:t>Architectural levels</a:t>
                </a:r>
              </a:p>
            </c:rich>
          </c:tx>
          <c:overlay val="0"/>
        </c:title>
        <c:numFmt formatCode="General" sourceLinked="0"/>
        <c:majorTickMark val="none"/>
        <c:minorTickMark val="none"/>
        <c:spPr/>
        <c:txPr>
          <a:bodyPr/>
          <a:lstStyle/>
          <a:p>
            <a:pPr lvl="0">
              <a:defRPr b="0">
                <a:solidFill>
                  <a:srgbClr val="000000"/>
                </a:solidFill>
                <a:latin typeface="+mn-lt"/>
              </a:defRPr>
            </a:pPr>
          </a:p>
        </c:txPr>
        <c:crossAx val="158366517"/>
      </c:catAx>
      <c:valAx>
        <c:axId val="158366517"/>
        <c:scaling>
          <c:orientation val="minMax"/>
        </c:scaling>
        <c:delete val="0"/>
        <c:axPos val="b"/>
        <c:majorGridlines>
          <c:spPr>
            <a:ln>
              <a:solidFill>
                <a:srgbClr val="B7B7B7"/>
              </a:solidFill>
            </a:ln>
          </c:spPr>
        </c:majorGridlines>
        <c:title>
          <c:tx>
            <c:rich>
              <a:bodyPr/>
              <a:lstStyle/>
              <a:p>
                <a:pPr lvl="0">
                  <a:defRPr b="1" i="0">
                    <a:solidFill>
                      <a:srgbClr val="000000"/>
                    </a:solidFill>
                    <a:latin typeface="+mn-lt"/>
                  </a:defRPr>
                </a:pPr>
                <a:r>
                  <a:rPr b="1" i="0">
                    <a:solidFill>
                      <a:srgbClr val="000000"/>
                    </a:solidFill>
                    <a:latin typeface="+mn-lt"/>
                  </a:rPr>
                  <a:t>Evolución de las Capacidades de los Niveles Arquitectónicos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7351084"/>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Cobertura de Niveles Arquitectónicos por Nivel de Madurez del Modelo Altus</a:t>
            </a:r>
          </a:p>
        </c:rich>
      </c:tx>
      <c:overlay val="0"/>
    </c:title>
    <c:plotArea>
      <c:layout/>
      <c:barChart>
        <c:barDir val="bar"/>
        <c:grouping val="percentStacked"/>
        <c:ser>
          <c:idx val="0"/>
          <c:order val="0"/>
          <c:tx>
            <c:v>Configuration</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BalanceScoreCArdConf!$B$13:$E$13</c:f>
            </c:strRef>
          </c:cat>
          <c:val>
            <c:numRef>
              <c:f>BalanceScoreCArdConf!$B$14:$E$14</c:f>
              <c:numCache/>
            </c:numRef>
          </c:val>
        </c:ser>
        <c:ser>
          <c:idx val="1"/>
          <c:order val="1"/>
          <c:tx>
            <c:v>Training</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BalanceScoreCArdConf!$B$13:$E$13</c:f>
            </c:strRef>
          </c:cat>
          <c:val>
            <c:numRef>
              <c:f>BalanceScoreCArdConf!$B$15:$E$15</c:f>
              <c:numCache/>
            </c:numRef>
          </c:val>
        </c:ser>
        <c:ser>
          <c:idx val="2"/>
          <c:order val="2"/>
          <c:tx>
            <c:v>Operative</c:v>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BalanceScoreCArdConf!$B$13:$E$13</c:f>
            </c:strRef>
          </c:cat>
          <c:val>
            <c:numRef>
              <c:f>BalanceScoreCArdConf!$B$16:$E$16</c:f>
              <c:numCache/>
            </c:numRef>
          </c:val>
        </c:ser>
        <c:ser>
          <c:idx val="3"/>
          <c:order val="3"/>
          <c:tx>
            <c:v>Proactive</c:v>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BalanceScoreCArdConf!$B$13:$E$13</c:f>
            </c:strRef>
          </c:cat>
          <c:val>
            <c:numRef>
              <c:f>BalanceScoreCArdConf!$B$17:$E$17</c:f>
              <c:numCache/>
            </c:numRef>
          </c:val>
        </c:ser>
        <c:ser>
          <c:idx val="4"/>
          <c:order val="4"/>
          <c:tx>
            <c:v>SP3 valuation</c:v>
          </c:tx>
          <c:spPr>
            <a:solidFill>
              <a:schemeClr val="accent5"/>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BalanceScoreCArdConf!$B$13:$E$13</c:f>
            </c:strRef>
          </c:cat>
          <c:val>
            <c:numRef>
              <c:f>BalanceScoreCArdConf!$B$18:$E$18</c:f>
              <c:numCache/>
            </c:numRef>
          </c:val>
        </c:ser>
        <c:ser>
          <c:idx val="5"/>
          <c:order val="5"/>
          <c:tx>
            <c:v>Social</c:v>
          </c:tx>
          <c:spPr>
            <a:solidFill>
              <a:schemeClr val="accent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BalanceScoreCArdConf!$B$13:$E$13</c:f>
            </c:strRef>
          </c:cat>
          <c:val>
            <c:numRef>
              <c:f>BalanceScoreCArdConf!$B$19:$E$19</c:f>
              <c:numCache/>
            </c:numRef>
          </c:val>
        </c:ser>
        <c:ser>
          <c:idx val="6"/>
          <c:order val="6"/>
          <c:tx>
            <c:v>Transactive Memory</c:v>
          </c:tx>
          <c:spPr>
            <a:solidFill>
              <a:schemeClr val="accent1">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BalanceScoreCArdConf!$B$13:$E$13</c:f>
            </c:strRef>
          </c:cat>
          <c:val>
            <c:numRef>
              <c:f>BalanceScoreCArdConf!$B$20:$E$20</c:f>
              <c:numCache/>
            </c:numRef>
          </c:val>
        </c:ser>
        <c:overlap val="100"/>
        <c:axId val="1477858804"/>
        <c:axId val="272737470"/>
      </c:barChart>
      <c:catAx>
        <c:axId val="1477858804"/>
        <c:scaling>
          <c:orientation val="maxMin"/>
        </c:scaling>
        <c:delete val="0"/>
        <c:axPos val="l"/>
        <c:title>
          <c:tx>
            <c:rich>
              <a:bodyPr/>
              <a:lstStyle/>
              <a:p>
                <a:pPr lvl="0">
                  <a:defRPr b="1" i="0">
                    <a:solidFill>
                      <a:srgbClr val="000000"/>
                    </a:solidFill>
                    <a:latin typeface="+mn-lt"/>
                  </a:defRPr>
                </a:pPr>
                <a:r>
                  <a:rPr b="1" i="0">
                    <a:solidFill>
                      <a:srgbClr val="000000"/>
                    </a:solidFill>
                    <a:latin typeface="+mn-lt"/>
                  </a:rPr>
                  <a:t>Niveles de Madurez</a:t>
                </a:r>
              </a:p>
            </c:rich>
          </c:tx>
          <c:overlay val="0"/>
        </c:title>
        <c:numFmt formatCode="General" sourceLinked="0"/>
        <c:majorTickMark val="out"/>
        <c:minorTickMark val="none"/>
        <c:spPr/>
        <c:txPr>
          <a:bodyPr/>
          <a:lstStyle/>
          <a:p>
            <a:pPr lvl="0">
              <a:defRPr b="0">
                <a:solidFill>
                  <a:srgbClr val="000000"/>
                </a:solidFill>
                <a:latin typeface="+mn-lt"/>
              </a:defRPr>
            </a:pPr>
          </a:p>
        </c:txPr>
        <c:crossAx val="272737470"/>
      </c:catAx>
      <c:valAx>
        <c:axId val="272737470"/>
        <c:scaling>
          <c:orientation val="minMax"/>
        </c:scaling>
        <c:delete val="0"/>
        <c:axPos val="b"/>
        <c:majorGridlines>
          <c:spPr>
            <a:ln>
              <a:solidFill>
                <a:srgbClr val="B7B7B7"/>
              </a:solidFill>
            </a:ln>
          </c:spPr>
        </c:majorGridlines>
        <c:title>
          <c:tx>
            <c:rich>
              <a:bodyPr/>
              <a:lstStyle/>
              <a:p>
                <a:pPr lvl="0">
                  <a:defRPr b="1" i="0">
                    <a:solidFill>
                      <a:srgbClr val="000000"/>
                    </a:solidFill>
                    <a:latin typeface="+mn-lt"/>
                  </a:defRPr>
                </a:pPr>
                <a:r>
                  <a:rPr b="1" i="0">
                    <a:solidFill>
                      <a:srgbClr val="000000"/>
                    </a:solidFill>
                    <a:latin typeface="+mn-lt"/>
                  </a:rPr>
                  <a:t>Porcentaje de Covertura de los Niveles Arquitectónicos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477858804"/>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tx>
            <c:strRef>
              <c:f>BalanceScoreCArdConf!$B$23</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Pt>
            <c:idx val="5"/>
            <c:spPr>
              <a:solidFill>
                <a:srgbClr val="70AD47"/>
              </a:solidFill>
            </c:spPr>
          </c:dPt>
          <c:dPt>
            <c:idx val="6"/>
            <c:spPr>
              <a:solidFill>
                <a:srgbClr val="8CB9E2"/>
              </a:solidFill>
            </c:spPr>
          </c:dPt>
          <c:dLbls>
            <c:showLegendKey val="0"/>
            <c:showVal val="0"/>
            <c:showCatName val="0"/>
            <c:showSerName val="0"/>
            <c:showPercent val="1"/>
            <c:showBubbleSize val="0"/>
            <c:showLeaderLines val="1"/>
          </c:dLbls>
          <c:cat>
            <c:strRef>
              <c:f>BalanceScoreCArdConf!$A$24:$A$30</c:f>
            </c:strRef>
          </c:cat>
          <c:val>
            <c:numRef>
              <c:f>BalanceScoreCArdConf!$B$24:$B$30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9232034429017036"/>
          <c:y val="0.15790707979684357"/>
          <c:w val="0.4054913998400422"/>
          <c:h val="0.7403548420083853"/>
        </c:manualLayout>
      </c:layout>
      <c:doughnutChart>
        <c:varyColors val="1"/>
        <c:ser>
          <c:idx val="0"/>
          <c:order val="0"/>
          <c:tx>
            <c:strRef>
              <c:f>BalanceScoreCArdConf!$D$23</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Pt>
            <c:idx val="5"/>
            <c:spPr>
              <a:solidFill>
                <a:srgbClr val="70AD47"/>
              </a:solidFill>
            </c:spPr>
          </c:dPt>
          <c:dPt>
            <c:idx val="6"/>
            <c:spPr>
              <a:solidFill>
                <a:srgbClr val="8CB9E2"/>
              </a:solidFill>
            </c:spPr>
          </c:dPt>
          <c:dLbls>
            <c:showLegendKey val="0"/>
            <c:showVal val="0"/>
            <c:showCatName val="0"/>
            <c:showSerName val="0"/>
            <c:showPercent val="1"/>
            <c:showBubbleSize val="0"/>
            <c:showLeaderLines val="1"/>
          </c:dLbls>
          <c:cat>
            <c:strRef>
              <c:f>BalanceScoreCArdConf!$A$24:$A$30</c:f>
            </c:strRef>
          </c:cat>
          <c:val>
            <c:numRef>
              <c:f>BalanceScoreCArdConf!$D$24:$D$30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i="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tx>
            <c:strRef>
              <c:f>BalanceScoreCArdConf!$C$23</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Pt>
            <c:idx val="5"/>
            <c:spPr>
              <a:solidFill>
                <a:srgbClr val="70AD47"/>
              </a:solidFill>
            </c:spPr>
          </c:dPt>
          <c:dPt>
            <c:idx val="6"/>
            <c:spPr>
              <a:solidFill>
                <a:srgbClr val="8CB9E2"/>
              </a:solidFill>
            </c:spPr>
          </c:dPt>
          <c:dLbls>
            <c:showLegendKey val="0"/>
            <c:showVal val="0"/>
            <c:showCatName val="0"/>
            <c:showSerName val="0"/>
            <c:showPercent val="1"/>
            <c:showBubbleSize val="0"/>
            <c:showLeaderLines val="1"/>
          </c:dLbls>
          <c:cat>
            <c:strRef>
              <c:f>BalanceScoreCArdConf!$A$24:$A$30</c:f>
            </c:strRef>
          </c:cat>
          <c:val>
            <c:numRef>
              <c:f>BalanceScoreCArdConf!$C$24:$C$30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i="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936023562027685"/>
          <c:y val="0.1622360841258479"/>
          <c:w val="0.4014407238459559"/>
          <c:h val="0.736025837679381"/>
        </c:manualLayout>
      </c:layout>
      <c:doughnutChart>
        <c:varyColors val="1"/>
        <c:ser>
          <c:idx val="0"/>
          <c:order val="0"/>
          <c:tx>
            <c:strRef>
              <c:f>BalanceScoreCArdConf!$E$23</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Pt>
            <c:idx val="5"/>
            <c:spPr>
              <a:solidFill>
                <a:srgbClr val="70AD47"/>
              </a:solidFill>
            </c:spPr>
          </c:dPt>
          <c:dPt>
            <c:idx val="6"/>
            <c:spPr>
              <a:solidFill>
                <a:srgbClr val="8CB9E2"/>
              </a:solidFill>
            </c:spPr>
          </c:dPt>
          <c:dLbls>
            <c:showLegendKey val="0"/>
            <c:showVal val="0"/>
            <c:showCatName val="0"/>
            <c:showSerName val="0"/>
            <c:showPercent val="1"/>
            <c:showBubbleSize val="0"/>
            <c:showLeaderLines val="1"/>
          </c:dLbls>
          <c:cat>
            <c:strRef>
              <c:f>BalanceScoreCArdConf!$A$24:$A$30</c:f>
            </c:strRef>
          </c:cat>
          <c:val>
            <c:numRef>
              <c:f>BalanceScoreCArdConf!$E$24:$E$30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i="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Cobertura de Niveles Arquitectónicos por Nivel de Madurez del Modelo Altus</a:t>
            </a:r>
          </a:p>
        </c:rich>
      </c:tx>
      <c:overlay val="0"/>
    </c:title>
    <c:plotArea>
      <c:layout/>
      <c:barChart>
        <c:barDir val="col"/>
        <c:grouping val="percentStacked"/>
        <c:ser>
          <c:idx val="0"/>
          <c:order val="0"/>
          <c:tx>
            <c:v>Configuration</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BalanceScoreCArdConf!$B$23:$E$23</c:f>
            </c:strRef>
          </c:cat>
          <c:val>
            <c:numRef>
              <c:f>BalanceScoreCArdConf!$B$24:$E$24</c:f>
              <c:numCache/>
            </c:numRef>
          </c:val>
        </c:ser>
        <c:ser>
          <c:idx val="1"/>
          <c:order val="1"/>
          <c:tx>
            <c:v>Training</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BalanceScoreCArdConf!$B$23:$E$23</c:f>
            </c:strRef>
          </c:cat>
          <c:val>
            <c:numRef>
              <c:f>BalanceScoreCArdConf!$B$25:$E$25</c:f>
              <c:numCache/>
            </c:numRef>
          </c:val>
        </c:ser>
        <c:ser>
          <c:idx val="2"/>
          <c:order val="2"/>
          <c:tx>
            <c:v>Operative</c:v>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BalanceScoreCArdConf!$B$23:$E$23</c:f>
            </c:strRef>
          </c:cat>
          <c:val>
            <c:numRef>
              <c:f>BalanceScoreCArdConf!$B$26:$E$26</c:f>
              <c:numCache/>
            </c:numRef>
          </c:val>
        </c:ser>
        <c:ser>
          <c:idx val="3"/>
          <c:order val="3"/>
          <c:tx>
            <c:v>Proactive</c:v>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BalanceScoreCArdConf!$B$23:$E$23</c:f>
            </c:strRef>
          </c:cat>
          <c:val>
            <c:numRef>
              <c:f>BalanceScoreCArdConf!$B$27:$E$27</c:f>
              <c:numCache/>
            </c:numRef>
          </c:val>
        </c:ser>
        <c:ser>
          <c:idx val="4"/>
          <c:order val="4"/>
          <c:tx>
            <c:v>SP3 valuation</c:v>
          </c:tx>
          <c:spPr>
            <a:solidFill>
              <a:schemeClr val="accent5"/>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BalanceScoreCArdConf!$B$23:$E$23</c:f>
            </c:strRef>
          </c:cat>
          <c:val>
            <c:numRef>
              <c:f>BalanceScoreCArdConf!$B$28:$E$28</c:f>
              <c:numCache/>
            </c:numRef>
          </c:val>
        </c:ser>
        <c:ser>
          <c:idx val="5"/>
          <c:order val="5"/>
          <c:tx>
            <c:v>Social</c:v>
          </c:tx>
          <c:spPr>
            <a:solidFill>
              <a:schemeClr val="accent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BalanceScoreCArdConf!$B$23:$E$23</c:f>
            </c:strRef>
          </c:cat>
          <c:val>
            <c:numRef>
              <c:f>BalanceScoreCArdConf!$B$29:$E$29</c:f>
              <c:numCache/>
            </c:numRef>
          </c:val>
        </c:ser>
        <c:ser>
          <c:idx val="6"/>
          <c:order val="6"/>
          <c:tx>
            <c:v>Transactive Memory</c:v>
          </c:tx>
          <c:spPr>
            <a:solidFill>
              <a:schemeClr val="accent1">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BalanceScoreCArdConf!$B$23:$E$23</c:f>
            </c:strRef>
          </c:cat>
          <c:val>
            <c:numRef>
              <c:f>BalanceScoreCArdConf!$B$30:$E$30</c:f>
              <c:numCache/>
            </c:numRef>
          </c:val>
        </c:ser>
        <c:overlap val="100"/>
        <c:axId val="1188545456"/>
        <c:axId val="1081245833"/>
      </c:barChart>
      <c:catAx>
        <c:axId val="1188545456"/>
        <c:scaling>
          <c:orientation val="minMax"/>
        </c:scaling>
        <c:delete val="0"/>
        <c:axPos val="b"/>
        <c:title>
          <c:tx>
            <c:rich>
              <a:bodyPr/>
              <a:lstStyle/>
              <a:p>
                <a:pPr lvl="0">
                  <a:defRPr b="1" i="0">
                    <a:solidFill>
                      <a:srgbClr val="000000"/>
                    </a:solidFill>
                    <a:latin typeface="+mn-lt"/>
                  </a:defRPr>
                </a:pPr>
                <a:r>
                  <a:rPr b="1" i="0">
                    <a:solidFill>
                      <a:srgbClr val="000000"/>
                    </a:solidFill>
                    <a:latin typeface="+mn-lt"/>
                  </a:rPr>
                  <a:t>Niveles de Madurez</a:t>
                </a:r>
              </a:p>
            </c:rich>
          </c:tx>
          <c:overlay val="0"/>
        </c:title>
        <c:numFmt formatCode="General" sourceLinked="0"/>
        <c:majorTickMark val="out"/>
        <c:minorTickMark val="none"/>
        <c:spPr/>
        <c:txPr>
          <a:bodyPr/>
          <a:lstStyle/>
          <a:p>
            <a:pPr lvl="0">
              <a:defRPr b="0">
                <a:solidFill>
                  <a:srgbClr val="000000"/>
                </a:solidFill>
                <a:latin typeface="+mn-lt"/>
              </a:defRPr>
            </a:pPr>
          </a:p>
        </c:txPr>
        <c:crossAx val="1081245833"/>
      </c:catAx>
      <c:valAx>
        <c:axId val="1081245833"/>
        <c:scaling>
          <c:orientation val="minMax"/>
        </c:scaling>
        <c:delete val="0"/>
        <c:axPos val="l"/>
        <c:majorGridlines>
          <c:spPr>
            <a:ln>
              <a:solidFill>
                <a:srgbClr val="B7B7B7"/>
              </a:solidFill>
            </a:ln>
          </c:spPr>
        </c:majorGridlines>
        <c:title>
          <c:tx>
            <c:rich>
              <a:bodyPr/>
              <a:lstStyle/>
              <a:p>
                <a:pPr lvl="0">
                  <a:defRPr b="1" i="0">
                    <a:solidFill>
                      <a:srgbClr val="000000"/>
                    </a:solidFill>
                    <a:latin typeface="+mn-lt"/>
                  </a:defRPr>
                </a:pPr>
                <a:r>
                  <a:rPr b="1" i="0">
                    <a:solidFill>
                      <a:srgbClr val="000000"/>
                    </a:solidFill>
                    <a:latin typeface="+mn-lt"/>
                  </a:rPr>
                  <a:t>Porcentaje de Covertura de los Niveles Arquitectónicos</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18854545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ML2</a:t>
            </a:r>
          </a:p>
        </c:rich>
      </c:tx>
      <c:layout>
        <c:manualLayout>
          <c:xMode val="edge"/>
          <c:yMode val="edge"/>
          <c:x val="0.32325"/>
          <c:y val="0.023148148148148147"/>
        </c:manualLayout>
      </c:layout>
      <c:overlay val="0"/>
    </c:title>
    <c:plotArea>
      <c:layout/>
      <c:radarChart>
        <c:radarStyle val="marker"/>
        <c:ser>
          <c:idx val="0"/>
          <c:order val="0"/>
          <c:spPr>
            <a:ln cmpd="sng">
              <a:solidFill>
                <a:srgbClr val="5B9BD5"/>
              </a:solidFill>
            </a:ln>
          </c:spPr>
          <c:marker>
            <c:symbol val="none"/>
          </c:marker>
          <c:cat>
            <c:strRef>
              <c:f>Analysis!$U$17:$U$18</c:f>
            </c:strRef>
          </c:cat>
          <c:val>
            <c:numRef>
              <c:f>Analysis!$U$20:$U$23</c:f>
              <c:numCache/>
            </c:numRef>
          </c:val>
          <c:smooth val="1"/>
        </c:ser>
        <c:ser>
          <c:idx val="1"/>
          <c:order val="1"/>
          <c:spPr>
            <a:ln cmpd="sng">
              <a:solidFill>
                <a:srgbClr val="ED7D31"/>
              </a:solidFill>
            </a:ln>
          </c:spPr>
          <c:marker>
            <c:symbol val="none"/>
          </c:marker>
          <c:cat>
            <c:strRef>
              <c:f>Analysis!$U$17:$U$18</c:f>
            </c:strRef>
          </c:cat>
          <c:val>
            <c:numRef>
              <c:f>Analysis!$Y$17:$Y$18</c:f>
              <c:numCache/>
            </c:numRef>
          </c:val>
          <c:smooth val="1"/>
        </c:ser>
        <c:axId val="1058725148"/>
        <c:axId val="1981227650"/>
      </c:radarChart>
      <c:catAx>
        <c:axId val="10587251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81227650"/>
      </c:catAx>
      <c:valAx>
        <c:axId val="19812276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8725148"/>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Calibri Light"/>
              </a:defRPr>
            </a:pPr>
            <a:r>
              <a:rPr b="0" i="0" sz="1600">
                <a:solidFill>
                  <a:srgbClr val="757575"/>
                </a:solidFill>
                <a:latin typeface="Calibri Light"/>
              </a:rPr>
              <a:t>Achieved Architectural Level Coverage in ML2</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Analysis!$U$17:$U$18</c:f>
            </c:strRef>
          </c:cat>
          <c:val>
            <c:numRef>
              <c:f>Analysis!$U$20:$U$23</c:f>
              <c:numCache/>
            </c:numRef>
          </c:val>
        </c:ser>
        <c:ser>
          <c:idx val="1"/>
          <c:order val="1"/>
          <c:spPr>
            <a:solidFill>
              <a:schemeClr val="accent2"/>
            </a:solidFill>
            <a:ln cmpd="sng">
              <a:solidFill>
                <a:srgbClr val="000000"/>
              </a:solidFill>
            </a:ln>
          </c:spPr>
          <c:cat>
            <c:strRef>
              <c:f>Analysis!$U$17:$U$18</c:f>
            </c:strRef>
          </c:cat>
          <c:val>
            <c:numRef>
              <c:f>Analysis!$X$17:$X$18</c:f>
              <c:numCache/>
            </c:numRef>
          </c:val>
        </c:ser>
        <c:ser>
          <c:idx val="2"/>
          <c:order val="2"/>
          <c:cat>
            <c:strRef>
              <c:f>Analysis!$U$17:$U$18</c:f>
            </c:strRef>
          </c:cat>
          <c:val>
            <c:numRef>
              <c:f>Analysis!$X$20:$X$23</c:f>
              <c:numCache/>
            </c:numRef>
          </c:val>
        </c:ser>
        <c:axId val="586057036"/>
        <c:axId val="1422736848"/>
      </c:barChart>
      <c:catAx>
        <c:axId val="5860570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1422736848"/>
      </c:catAx>
      <c:valAx>
        <c:axId val="1422736848"/>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586057036"/>
      </c:valAx>
    </c:plotArea>
    <c:plotVisOnly val="1"/>
  </c:chart>
  <c:spPr>
    <a:solidFill>
      <a:schemeClr val="lt1"/>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ML3</a:t>
            </a:r>
          </a:p>
        </c:rich>
      </c:tx>
      <c:layout>
        <c:manualLayout>
          <c:xMode val="edge"/>
          <c:yMode val="edge"/>
          <c:x val="0.32325"/>
          <c:y val="0.023148148148148147"/>
        </c:manualLayout>
      </c:layout>
      <c:overlay val="0"/>
    </c:title>
    <c:plotArea>
      <c:layout/>
      <c:radarChart>
        <c:radarStyle val="marker"/>
        <c:ser>
          <c:idx val="0"/>
          <c:order val="0"/>
          <c:spPr>
            <a:ln cmpd="sng">
              <a:solidFill>
                <a:srgbClr val="5B9BD5"/>
              </a:solidFill>
            </a:ln>
          </c:spPr>
          <c:marker>
            <c:symbol val="none"/>
          </c:marker>
          <c:cat>
            <c:strRef>
              <c:f>Analysis!$U$24:$U$25</c:f>
            </c:strRef>
          </c:cat>
          <c:val>
            <c:numRef>
              <c:f>Analysis!$U$27:$U$29</c:f>
              <c:numCache/>
            </c:numRef>
          </c:val>
          <c:smooth val="1"/>
        </c:ser>
        <c:ser>
          <c:idx val="1"/>
          <c:order val="1"/>
          <c:spPr>
            <a:ln cmpd="sng">
              <a:solidFill>
                <a:srgbClr val="ED7D31"/>
              </a:solidFill>
            </a:ln>
          </c:spPr>
          <c:marker>
            <c:symbol val="none"/>
          </c:marker>
          <c:cat>
            <c:strRef>
              <c:f>Analysis!$U$24:$U$25</c:f>
            </c:strRef>
          </c:cat>
          <c:val>
            <c:numRef>
              <c:f>Analysis!$X$24:$X$25</c:f>
              <c:numCache/>
            </c:numRef>
          </c:val>
          <c:smooth val="1"/>
        </c:ser>
        <c:axId val="346133529"/>
        <c:axId val="530831457"/>
      </c:radarChart>
      <c:catAx>
        <c:axId val="3461335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30831457"/>
      </c:catAx>
      <c:valAx>
        <c:axId val="5308314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6133529"/>
      </c:valAx>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Calibri Light"/>
              </a:defRPr>
            </a:pPr>
            <a:r>
              <a:rPr b="0" i="0" sz="1600">
                <a:solidFill>
                  <a:srgbClr val="757575"/>
                </a:solidFill>
                <a:latin typeface="Calibri Light"/>
              </a:rPr>
              <a:t>Achieved Architectural Level Coverage in ML3</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Analysis!$U$24:$U$25</c:f>
            </c:strRef>
          </c:cat>
          <c:val>
            <c:numRef>
              <c:f>Analysis!$U$27:$U$29</c:f>
              <c:numCache/>
            </c:numRef>
          </c:val>
        </c:ser>
        <c:ser>
          <c:idx val="1"/>
          <c:order val="1"/>
          <c:spPr>
            <a:solidFill>
              <a:schemeClr val="accent2"/>
            </a:solidFill>
            <a:ln cmpd="sng">
              <a:solidFill>
                <a:srgbClr val="000000"/>
              </a:solidFill>
            </a:ln>
          </c:spPr>
          <c:cat>
            <c:strRef>
              <c:f>Analysis!$U$24:$U$25</c:f>
            </c:strRef>
          </c:cat>
          <c:val>
            <c:numRef>
              <c:f>Analysis!$X$24:$X$25</c:f>
              <c:numCache/>
            </c:numRef>
          </c:val>
        </c:ser>
        <c:ser>
          <c:idx val="2"/>
          <c:order val="2"/>
          <c:cat>
            <c:strRef>
              <c:f>Analysis!$U$24:$U$25</c:f>
            </c:strRef>
          </c:cat>
          <c:val>
            <c:numRef>
              <c:f>Analysis!$X$27:$X$29</c:f>
              <c:numCache/>
            </c:numRef>
          </c:val>
        </c:ser>
        <c:axId val="777057894"/>
        <c:axId val="454260768"/>
      </c:barChart>
      <c:catAx>
        <c:axId val="7770578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454260768"/>
      </c:catAx>
      <c:valAx>
        <c:axId val="4542607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777057894"/>
      </c:valAx>
    </c:plotArea>
    <c:plotVisOnly val="1"/>
  </c:chart>
  <c:spPr>
    <a:solidFill>
      <a:schemeClr val="lt1"/>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ML4</a:t>
            </a:r>
          </a:p>
        </c:rich>
      </c:tx>
      <c:layout>
        <c:manualLayout>
          <c:xMode val="edge"/>
          <c:yMode val="edge"/>
          <c:x val="0.32325"/>
          <c:y val="0.023148148148148147"/>
        </c:manualLayout>
      </c:layout>
      <c:overlay val="0"/>
    </c:title>
    <c:plotArea>
      <c:layout/>
      <c:radarChart>
        <c:radarStyle val="marker"/>
        <c:ser>
          <c:idx val="0"/>
          <c:order val="0"/>
          <c:spPr>
            <a:ln cmpd="sng">
              <a:solidFill>
                <a:srgbClr val="5B9BD5"/>
              </a:solidFill>
            </a:ln>
          </c:spPr>
          <c:marker>
            <c:symbol val="none"/>
          </c:marker>
          <c:cat>
            <c:strRef>
              <c:f>Analysis!$U$31:$U$32</c:f>
            </c:strRef>
          </c:cat>
          <c:val>
            <c:numRef>
              <c:f>Analysis!$U$34:$U$37</c:f>
              <c:numCache/>
            </c:numRef>
          </c:val>
          <c:smooth val="1"/>
        </c:ser>
        <c:ser>
          <c:idx val="1"/>
          <c:order val="1"/>
          <c:spPr>
            <a:ln cmpd="sng">
              <a:solidFill>
                <a:srgbClr val="ED7D31"/>
              </a:solidFill>
            </a:ln>
          </c:spPr>
          <c:marker>
            <c:symbol val="none"/>
          </c:marker>
          <c:cat>
            <c:strRef>
              <c:f>Analysis!$U$31:$U$32</c:f>
            </c:strRef>
          </c:cat>
          <c:val>
            <c:numRef>
              <c:f>Analysis!$X$31:$X$32</c:f>
              <c:numCache/>
            </c:numRef>
          </c:val>
          <c:smooth val="1"/>
        </c:ser>
        <c:axId val="1122834252"/>
        <c:axId val="1488549067"/>
      </c:radarChart>
      <c:catAx>
        <c:axId val="11228342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88549067"/>
      </c:catAx>
      <c:valAx>
        <c:axId val="14885490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2834252"/>
      </c:valAx>
    </c:plotArea>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Calibri Light"/>
              </a:defRPr>
            </a:pPr>
            <a:r>
              <a:rPr b="0" i="0" sz="1600">
                <a:solidFill>
                  <a:srgbClr val="757575"/>
                </a:solidFill>
                <a:latin typeface="Calibri Light"/>
              </a:rPr>
              <a:t>Achieved Architectural Level Coverage in ML4</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Analysis!$U$31:$U$32</c:f>
            </c:strRef>
          </c:cat>
          <c:val>
            <c:numRef>
              <c:f>Analysis!$U$34:$U$37</c:f>
              <c:numCache/>
            </c:numRef>
          </c:val>
        </c:ser>
        <c:ser>
          <c:idx val="1"/>
          <c:order val="1"/>
          <c:spPr>
            <a:solidFill>
              <a:schemeClr val="accent2"/>
            </a:solidFill>
            <a:ln cmpd="sng">
              <a:solidFill>
                <a:srgbClr val="000000"/>
              </a:solidFill>
            </a:ln>
          </c:spPr>
          <c:cat>
            <c:strRef>
              <c:f>Analysis!$U$31:$U$32</c:f>
            </c:strRef>
          </c:cat>
          <c:val>
            <c:numRef>
              <c:f>Analysis!$X$31:$X$32</c:f>
              <c:numCache/>
            </c:numRef>
          </c:val>
        </c:ser>
        <c:ser>
          <c:idx val="2"/>
          <c:order val="2"/>
          <c:cat>
            <c:strRef>
              <c:f>Analysis!$U$31:$U$32</c:f>
            </c:strRef>
          </c:cat>
          <c:val>
            <c:numRef>
              <c:f>Analysis!$X$34:$X$37</c:f>
              <c:numCache/>
            </c:numRef>
          </c:val>
        </c:ser>
        <c:axId val="539100878"/>
        <c:axId val="1643391966"/>
      </c:barChart>
      <c:catAx>
        <c:axId val="5391008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1643391966"/>
      </c:catAx>
      <c:valAx>
        <c:axId val="164339196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539100878"/>
      </c:valAx>
    </c:plotArea>
    <c:plotVisOnly val="1"/>
  </c:chart>
  <c:spPr>
    <a:solidFill>
      <a:schemeClr val="lt1"/>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200">
                <a:solidFill>
                  <a:srgbClr val="757575"/>
                </a:solidFill>
                <a:latin typeface="Calibri"/>
              </a:defRPr>
            </a:pPr>
            <a:r>
              <a:rPr b="0" i="0" sz="1200">
                <a:solidFill>
                  <a:srgbClr val="757575"/>
                </a:solidFill>
                <a:latin typeface="Calibri"/>
              </a:rPr>
              <a:t>Maturity Level 1: Architectural Levels Achievement</a:t>
            </a:r>
          </a:p>
        </c:rich>
      </c:tx>
      <c:overlay val="0"/>
    </c:title>
    <c:plotArea>
      <c:layout/>
      <c:barChart>
        <c:barDir val="bar"/>
        <c:ser>
          <c:idx val="0"/>
          <c:order val="0"/>
          <c:tx>
            <c:v>Max Value Possible</c:v>
          </c:tx>
          <c:spPr>
            <a:solidFill>
              <a:schemeClr val="accent1"/>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Analysis!$U$10:$U$16</c:f>
            </c:strRef>
          </c:cat>
          <c:val>
            <c:numRef>
              <c:f>Analysis!$V$10:$V$16</c:f>
              <c:numCache/>
            </c:numRef>
          </c:val>
        </c:ser>
        <c:ser>
          <c:idx val="1"/>
          <c:order val="1"/>
          <c:tx>
            <c:v>Value reached</c:v>
          </c:tx>
          <c:spPr>
            <a:solidFill>
              <a:schemeClr val="accent2"/>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Analysis!$U$10:$U$16</c:f>
            </c:strRef>
          </c:cat>
          <c:val>
            <c:numRef>
              <c:f>Analysis!$W$10:$W$16</c:f>
              <c:numCache/>
            </c:numRef>
          </c:val>
        </c:ser>
        <c:axId val="2026179073"/>
        <c:axId val="1184626729"/>
      </c:barChart>
      <c:catAx>
        <c:axId val="202617907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1184626729"/>
      </c:catAx>
      <c:valAx>
        <c:axId val="1184626729"/>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2026179073"/>
        <c:crosses val="max"/>
      </c:valAx>
    </c:plotArea>
    <c:legend>
      <c:legendPos val="b"/>
      <c:overlay val="0"/>
      <c:txPr>
        <a:bodyPr/>
        <a:lstStyle/>
        <a:p>
          <a:pPr lvl="0">
            <a:defRPr b="0" i="0" sz="900">
              <a:solidFill>
                <a:srgbClr val="1A1A1A"/>
              </a:solidFill>
              <a:latin typeface="Calibri"/>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 Id="rId2" Type="http://schemas.openxmlformats.org/officeDocument/2006/relationships/chart" Target="../charts/chart22.xml"/><Relationship Id="rId3" Type="http://schemas.openxmlformats.org/officeDocument/2006/relationships/chart" Target="../charts/chart23.xml"/><Relationship Id="rId4" Type="http://schemas.openxmlformats.org/officeDocument/2006/relationships/chart" Target="../charts/chart24.xml"/><Relationship Id="rId5" Type="http://schemas.openxmlformats.org/officeDocument/2006/relationships/chart" Target="../charts/chart25.xml"/><Relationship Id="rId6" Type="http://schemas.openxmlformats.org/officeDocument/2006/relationships/chart" Target="../charts/chart26.xml"/><Relationship Id="rId7" Type="http://schemas.openxmlformats.org/officeDocument/2006/relationships/chart" Target="../charts/chart2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1" Type="http://schemas.openxmlformats.org/officeDocument/2006/relationships/chart" Target="../charts/chart11.xml"/><Relationship Id="rId10" Type="http://schemas.openxmlformats.org/officeDocument/2006/relationships/chart" Target="../charts/chart10.xml"/><Relationship Id="rId12" Type="http://schemas.openxmlformats.org/officeDocument/2006/relationships/chart" Target="../charts/chart12.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 Id="rId4" Type="http://schemas.openxmlformats.org/officeDocument/2006/relationships/chart" Target="../charts/chart16.xml"/><Relationship Id="rId5" Type="http://schemas.openxmlformats.org/officeDocument/2006/relationships/chart" Target="../charts/chart17.xml"/><Relationship Id="rId6" Type="http://schemas.openxmlformats.org/officeDocument/2006/relationships/chart" Target="../charts/chart18.xml"/><Relationship Id="rId7" Type="http://schemas.openxmlformats.org/officeDocument/2006/relationships/chart" Target="../charts/chart19.xml"/><Relationship Id="rId8"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22</xdr:row>
      <xdr:rowOff>0</xdr:rowOff>
    </xdr:from>
    <xdr:ext cx="838200" cy="304800"/>
    <xdr:pic>
      <xdr:nvPicPr>
        <xdr:cNvPr descr="Creative Commons Licens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33</xdr:col>
      <xdr:colOff>123825</xdr:colOff>
      <xdr:row>2</xdr:row>
      <xdr:rowOff>28575</xdr:rowOff>
    </xdr:from>
    <xdr:ext cx="7991475" cy="5591175"/>
    <xdr:graphicFrame>
      <xdr:nvGraphicFramePr>
        <xdr:cNvPr id="1257692397" name="Chart 2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22</xdr:col>
      <xdr:colOff>28575</xdr:colOff>
      <xdr:row>2</xdr:row>
      <xdr:rowOff>38100</xdr:rowOff>
    </xdr:from>
    <xdr:ext cx="7858125" cy="5572125"/>
    <xdr:graphicFrame>
      <xdr:nvGraphicFramePr>
        <xdr:cNvPr id="1620634059" name="Chart 2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476250</xdr:colOff>
      <xdr:row>2</xdr:row>
      <xdr:rowOff>19050</xdr:rowOff>
    </xdr:from>
    <xdr:ext cx="5019675" cy="3276600"/>
    <xdr:graphicFrame>
      <xdr:nvGraphicFramePr>
        <xdr:cNvPr id="1843946034" name="Chart 2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495300</xdr:colOff>
      <xdr:row>19</xdr:row>
      <xdr:rowOff>38100</xdr:rowOff>
    </xdr:from>
    <xdr:ext cx="5019675" cy="3076575"/>
    <xdr:graphicFrame>
      <xdr:nvGraphicFramePr>
        <xdr:cNvPr id="1833876671" name="Chart 2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14</xdr:col>
      <xdr:colOff>152400</xdr:colOff>
      <xdr:row>2</xdr:row>
      <xdr:rowOff>19050</xdr:rowOff>
    </xdr:from>
    <xdr:ext cx="5038725" cy="3276600"/>
    <xdr:graphicFrame>
      <xdr:nvGraphicFramePr>
        <xdr:cNvPr id="1375114915" name="Chart 2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133350</xdr:colOff>
      <xdr:row>19</xdr:row>
      <xdr:rowOff>85725</xdr:rowOff>
    </xdr:from>
    <xdr:ext cx="5038725" cy="3076575"/>
    <xdr:graphicFrame>
      <xdr:nvGraphicFramePr>
        <xdr:cNvPr id="1813986408" name="Chart 2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44</xdr:col>
      <xdr:colOff>438150</xdr:colOff>
      <xdr:row>2</xdr:row>
      <xdr:rowOff>19050</xdr:rowOff>
    </xdr:from>
    <xdr:ext cx="7858125" cy="5553075"/>
    <xdr:graphicFrame>
      <xdr:nvGraphicFramePr>
        <xdr:cNvPr id="1892608120" name="Chart 27"/>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323850</xdr:colOff>
      <xdr:row>13</xdr:row>
      <xdr:rowOff>171450</xdr:rowOff>
    </xdr:from>
    <xdr:ext cx="4800600" cy="2962275"/>
    <xdr:graphicFrame>
      <xdr:nvGraphicFramePr>
        <xdr:cNvPr id="706242689"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304800</xdr:colOff>
      <xdr:row>0</xdr:row>
      <xdr:rowOff>76200</xdr:rowOff>
    </xdr:from>
    <xdr:ext cx="4429125" cy="2609850"/>
    <xdr:graphicFrame>
      <xdr:nvGraphicFramePr>
        <xdr:cNvPr id="206884019"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190500</xdr:colOff>
      <xdr:row>0</xdr:row>
      <xdr:rowOff>66675</xdr:rowOff>
    </xdr:from>
    <xdr:ext cx="4381500" cy="2609850"/>
    <xdr:graphicFrame>
      <xdr:nvGraphicFramePr>
        <xdr:cNvPr id="1975401531"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247650</xdr:colOff>
      <xdr:row>14</xdr:row>
      <xdr:rowOff>28575</xdr:rowOff>
    </xdr:from>
    <xdr:ext cx="4743450" cy="2952750"/>
    <xdr:graphicFrame>
      <xdr:nvGraphicFramePr>
        <xdr:cNvPr id="1254545699"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xdr:col>
      <xdr:colOff>619125</xdr:colOff>
      <xdr:row>0</xdr:row>
      <xdr:rowOff>95250</xdr:rowOff>
    </xdr:from>
    <xdr:ext cx="4286250" cy="2609850"/>
    <xdr:graphicFrame>
      <xdr:nvGraphicFramePr>
        <xdr:cNvPr id="1916862370"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19050</xdr:colOff>
      <xdr:row>14</xdr:row>
      <xdr:rowOff>9525</xdr:rowOff>
    </xdr:from>
    <xdr:ext cx="4648200" cy="2952750"/>
    <xdr:graphicFrame>
      <xdr:nvGraphicFramePr>
        <xdr:cNvPr id="1294977690"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285750</xdr:colOff>
      <xdr:row>30</xdr:row>
      <xdr:rowOff>9525</xdr:rowOff>
    </xdr:from>
    <xdr:ext cx="4429125" cy="2828925"/>
    <xdr:graphicFrame>
      <xdr:nvGraphicFramePr>
        <xdr:cNvPr id="2043930214" name="Chart 7"/>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0</xdr:col>
      <xdr:colOff>0</xdr:colOff>
      <xdr:row>45</xdr:row>
      <xdr:rowOff>0</xdr:rowOff>
    </xdr:from>
    <xdr:ext cx="4791075" cy="2971800"/>
    <xdr:graphicFrame>
      <xdr:nvGraphicFramePr>
        <xdr:cNvPr id="1953785004" name="Chart 8"/>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18</xdr:col>
      <xdr:colOff>733425</xdr:colOff>
      <xdr:row>38</xdr:row>
      <xdr:rowOff>47625</xdr:rowOff>
    </xdr:from>
    <xdr:ext cx="4676775" cy="2981325"/>
    <xdr:graphicFrame>
      <xdr:nvGraphicFramePr>
        <xdr:cNvPr id="1521307602" name="Chart 9"/>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22</xdr:col>
      <xdr:colOff>1666875</xdr:colOff>
      <xdr:row>38</xdr:row>
      <xdr:rowOff>47625</xdr:rowOff>
    </xdr:from>
    <xdr:ext cx="4295775" cy="2981325"/>
    <xdr:graphicFrame>
      <xdr:nvGraphicFramePr>
        <xdr:cNvPr id="924794833" name="Chart 10"/>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19</xdr:col>
      <xdr:colOff>0</xdr:colOff>
      <xdr:row>53</xdr:row>
      <xdr:rowOff>123825</xdr:rowOff>
    </xdr:from>
    <xdr:ext cx="4724400" cy="2981325"/>
    <xdr:graphicFrame>
      <xdr:nvGraphicFramePr>
        <xdr:cNvPr id="1985000884" name="Chart 11"/>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23</xdr:col>
      <xdr:colOff>28575</xdr:colOff>
      <xdr:row>54</xdr:row>
      <xdr:rowOff>9525</xdr:rowOff>
    </xdr:from>
    <xdr:ext cx="4362450" cy="2962275"/>
    <xdr:graphicFrame>
      <xdr:nvGraphicFramePr>
        <xdr:cNvPr id="1203539476" name="Chart 12"/>
        <xdr:cNvGraphicFramePr/>
      </xdr:nvGraphicFramePr>
      <xdr:xfrm>
        <a:off x="0" y="0"/>
        <a:ext cx="0" cy="0"/>
      </xdr:xfrm>
      <a:graphic>
        <a:graphicData uri="http://schemas.openxmlformats.org/drawingml/2006/chart">
          <c:chart r:id="rId1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476250</xdr:colOff>
      <xdr:row>2</xdr:row>
      <xdr:rowOff>0</xdr:rowOff>
    </xdr:from>
    <xdr:ext cx="4457700" cy="2066925"/>
    <xdr:graphicFrame>
      <xdr:nvGraphicFramePr>
        <xdr:cNvPr id="2111875913" name="Chart 1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114300</xdr:colOff>
      <xdr:row>2</xdr:row>
      <xdr:rowOff>9525</xdr:rowOff>
    </xdr:from>
    <xdr:ext cx="5000625" cy="942975"/>
    <xdr:graphicFrame>
      <xdr:nvGraphicFramePr>
        <xdr:cNvPr id="1125193873" name="Chart 14"/>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0</xdr:colOff>
      <xdr:row>25</xdr:row>
      <xdr:rowOff>0</xdr:rowOff>
    </xdr:from>
    <xdr:ext cx="4457700" cy="2038350"/>
    <xdr:graphicFrame>
      <xdr:nvGraphicFramePr>
        <xdr:cNvPr id="1094156697" name="Chart 15"/>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18</xdr:col>
      <xdr:colOff>0</xdr:colOff>
      <xdr:row>25</xdr:row>
      <xdr:rowOff>0</xdr:rowOff>
    </xdr:from>
    <xdr:ext cx="5038725" cy="923925"/>
    <xdr:graphicFrame>
      <xdr:nvGraphicFramePr>
        <xdr:cNvPr id="2137045553" name="Chart 16"/>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0</xdr:colOff>
      <xdr:row>38</xdr:row>
      <xdr:rowOff>0</xdr:rowOff>
    </xdr:from>
    <xdr:ext cx="4457700" cy="2047875"/>
    <xdr:graphicFrame>
      <xdr:nvGraphicFramePr>
        <xdr:cNvPr id="1234267179" name="Chart 17"/>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18</xdr:col>
      <xdr:colOff>0</xdr:colOff>
      <xdr:row>38</xdr:row>
      <xdr:rowOff>0</xdr:rowOff>
    </xdr:from>
    <xdr:ext cx="5038725" cy="933450"/>
    <xdr:graphicFrame>
      <xdr:nvGraphicFramePr>
        <xdr:cNvPr id="1237717605" name="Chart 18"/>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11</xdr:col>
      <xdr:colOff>0</xdr:colOff>
      <xdr:row>52</xdr:row>
      <xdr:rowOff>0</xdr:rowOff>
    </xdr:from>
    <xdr:ext cx="4457700" cy="2038350"/>
    <xdr:graphicFrame>
      <xdr:nvGraphicFramePr>
        <xdr:cNvPr id="960685049" name="Chart 19"/>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18</xdr:col>
      <xdr:colOff>0</xdr:colOff>
      <xdr:row>52</xdr:row>
      <xdr:rowOff>0</xdr:rowOff>
    </xdr:from>
    <xdr:ext cx="5038725" cy="923925"/>
    <xdr:graphicFrame>
      <xdr:nvGraphicFramePr>
        <xdr:cNvPr id="478196487" name="Chart 20"/>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143.14"/>
    <col customWidth="1" min="4" max="26" width="10.71"/>
  </cols>
  <sheetData>
    <row r="2">
      <c r="C2" s="1" t="s">
        <v>0</v>
      </c>
    </row>
    <row r="4">
      <c r="C4" s="2" t="s">
        <v>1</v>
      </c>
    </row>
    <row r="5">
      <c r="C5" s="3" t="s">
        <v>2</v>
      </c>
    </row>
    <row r="6">
      <c r="C6" s="3" t="s">
        <v>3</v>
      </c>
    </row>
    <row r="7">
      <c r="C7" s="2" t="s">
        <v>4</v>
      </c>
    </row>
    <row r="8">
      <c r="C8" s="3" t="s">
        <v>5</v>
      </c>
    </row>
    <row r="11">
      <c r="C11" s="4" t="s">
        <v>6</v>
      </c>
    </row>
    <row r="12">
      <c r="C12" s="5" t="s">
        <v>7</v>
      </c>
    </row>
    <row r="13">
      <c r="C13" s="6" t="s">
        <v>8</v>
      </c>
    </row>
    <row r="14">
      <c r="C14" s="7" t="s">
        <v>9</v>
      </c>
    </row>
    <row r="15">
      <c r="C15" s="7" t="s">
        <v>10</v>
      </c>
    </row>
    <row r="16">
      <c r="C16" s="6" t="s">
        <v>11</v>
      </c>
    </row>
    <row r="17">
      <c r="C17" s="6" t="s">
        <v>12</v>
      </c>
    </row>
    <row r="18">
      <c r="C18" s="7" t="s">
        <v>13</v>
      </c>
    </row>
    <row r="19">
      <c r="C19" s="8" t="s">
        <v>14</v>
      </c>
    </row>
    <row r="21" ht="15.75" customHeight="1"/>
    <row r="22" ht="15.75" customHeight="1"/>
    <row r="23" ht="15.75" customHeight="1">
      <c r="C23" s="9"/>
    </row>
    <row r="24" ht="48.75" customHeight="1">
      <c r="C24" s="10" t="s">
        <v>15</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3.0" ySplit="9.0" topLeftCell="N10" activePane="bottomRight" state="frozen"/>
      <selection activeCell="N1" sqref="N1" pane="topRight"/>
      <selection activeCell="A10" sqref="A10" pane="bottomLeft"/>
      <selection activeCell="N10" sqref="N10" pane="bottomRight"/>
    </sheetView>
  </sheetViews>
  <sheetFormatPr customHeight="1" defaultColWidth="14.43" defaultRowHeight="15.0"/>
  <cols>
    <col customWidth="1" min="1" max="1" width="36.43"/>
    <col customWidth="1" min="2" max="2" width="9.71"/>
    <col customWidth="1" min="3" max="9" width="10.29"/>
    <col customWidth="1" min="10" max="10" width="10.86"/>
    <col customWidth="1" min="11" max="11" width="9.43"/>
    <col customWidth="1" min="12" max="12" width="8.14"/>
    <col customWidth="1" min="13" max="13" width="8.71"/>
    <col customWidth="1" min="14" max="14" width="7.43"/>
    <col customWidth="1" min="15" max="17" width="8.0"/>
    <col customWidth="1" min="18" max="18" width="9.29"/>
    <col customWidth="1" min="19" max="19" width="11.43"/>
    <col customWidth="1" min="20" max="21" width="12.14"/>
    <col customWidth="1" min="22" max="22" width="10.29"/>
    <col customWidth="1" min="23" max="24" width="10.86"/>
    <col customWidth="1" min="25" max="25" width="8.71"/>
    <col customWidth="1" min="26" max="27" width="8.0"/>
    <col customWidth="1" min="28" max="28" width="9.71"/>
    <col customWidth="1" min="29" max="31" width="12.14"/>
    <col customWidth="1" min="32" max="32" width="10.29"/>
    <col customWidth="1" min="33" max="34" width="11.29"/>
    <col customWidth="1" min="35" max="36" width="10.86"/>
    <col customWidth="1" min="37" max="37" width="8.71"/>
    <col customWidth="1" min="38" max="40" width="8.0"/>
    <col customWidth="1" min="41" max="42" width="9.71"/>
    <col customWidth="1" min="43" max="44" width="10.86"/>
    <col customWidth="1" min="45" max="48" width="8.71"/>
    <col customWidth="1" min="49" max="49" width="9.0"/>
    <col customWidth="1" min="50" max="50" width="8.43"/>
    <col customWidth="1" min="51" max="51" width="9.71"/>
    <col customWidth="1" min="52" max="52" width="12.14"/>
  </cols>
  <sheetData>
    <row r="1">
      <c r="B1" s="360" t="s">
        <v>311</v>
      </c>
      <c r="C1" s="361"/>
      <c r="D1" s="361"/>
      <c r="E1" s="361"/>
      <c r="F1" s="361"/>
      <c r="G1" s="361"/>
      <c r="H1" s="361"/>
      <c r="I1" s="361"/>
      <c r="J1" s="361"/>
      <c r="K1" s="361"/>
      <c r="L1" s="361"/>
      <c r="M1" s="361"/>
      <c r="N1" s="361"/>
      <c r="O1" s="361"/>
      <c r="P1" s="361"/>
      <c r="Q1" s="361"/>
      <c r="R1" s="361"/>
      <c r="S1" s="361"/>
      <c r="T1" s="361"/>
      <c r="U1" s="362"/>
      <c r="V1" s="363" t="s">
        <v>306</v>
      </c>
      <c r="W1" s="361"/>
      <c r="X1" s="361"/>
      <c r="Y1" s="361"/>
      <c r="Z1" s="361"/>
      <c r="AA1" s="361"/>
      <c r="AB1" s="361"/>
      <c r="AC1" s="361"/>
      <c r="AD1" s="361"/>
      <c r="AE1" s="364"/>
      <c r="AF1" s="360" t="s">
        <v>307</v>
      </c>
      <c r="AG1" s="361"/>
      <c r="AH1" s="361"/>
      <c r="AI1" s="361"/>
      <c r="AJ1" s="361"/>
      <c r="AK1" s="361"/>
      <c r="AL1" s="361"/>
      <c r="AM1" s="361"/>
      <c r="AN1" s="361"/>
      <c r="AO1" s="361"/>
      <c r="AP1" s="364"/>
      <c r="AQ1" s="365" t="s">
        <v>308</v>
      </c>
      <c r="AR1" s="361"/>
      <c r="AS1" s="361"/>
      <c r="AT1" s="361"/>
      <c r="AU1" s="361"/>
      <c r="AV1" s="361"/>
      <c r="AW1" s="361"/>
      <c r="AX1" s="361"/>
      <c r="AY1" s="361"/>
      <c r="AZ1" s="364"/>
    </row>
    <row r="2">
      <c r="B2" s="366" t="s">
        <v>365</v>
      </c>
      <c r="C2" s="367" t="s">
        <v>366</v>
      </c>
      <c r="D2" s="367" t="s">
        <v>316</v>
      </c>
      <c r="E2" s="367" t="s">
        <v>367</v>
      </c>
      <c r="F2" s="367" t="s">
        <v>368</v>
      </c>
      <c r="G2" s="367" t="s">
        <v>369</v>
      </c>
      <c r="H2" s="367" t="s">
        <v>370</v>
      </c>
      <c r="I2" s="367" t="s">
        <v>371</v>
      </c>
      <c r="J2" s="367" t="s">
        <v>372</v>
      </c>
      <c r="K2" s="367" t="s">
        <v>373</v>
      </c>
      <c r="L2" s="367" t="s">
        <v>374</v>
      </c>
      <c r="M2" s="367" t="s">
        <v>375</v>
      </c>
      <c r="N2" s="367" t="s">
        <v>376</v>
      </c>
      <c r="O2" s="367" t="s">
        <v>326</v>
      </c>
      <c r="P2" s="367" t="s">
        <v>377</v>
      </c>
      <c r="Q2" s="367" t="s">
        <v>378</v>
      </c>
      <c r="R2" s="367" t="s">
        <v>379</v>
      </c>
      <c r="S2" s="367" t="s">
        <v>380</v>
      </c>
      <c r="T2" s="367" t="s">
        <v>381</v>
      </c>
      <c r="U2" s="368" t="s">
        <v>334</v>
      </c>
      <c r="V2" s="366" t="s">
        <v>382</v>
      </c>
      <c r="W2" s="367" t="s">
        <v>383</v>
      </c>
      <c r="X2" s="367" t="s">
        <v>384</v>
      </c>
      <c r="Y2" s="367" t="s">
        <v>385</v>
      </c>
      <c r="Z2" s="367" t="s">
        <v>386</v>
      </c>
      <c r="AA2" s="367" t="s">
        <v>321</v>
      </c>
      <c r="AB2" s="367" t="s">
        <v>387</v>
      </c>
      <c r="AC2" s="367" t="s">
        <v>388</v>
      </c>
      <c r="AD2" s="367" t="s">
        <v>389</v>
      </c>
      <c r="AE2" s="368" t="s">
        <v>390</v>
      </c>
      <c r="AF2" s="366" t="s">
        <v>391</v>
      </c>
      <c r="AG2" s="367" t="s">
        <v>392</v>
      </c>
      <c r="AH2" s="367" t="s">
        <v>393</v>
      </c>
      <c r="AI2" s="367" t="s">
        <v>394</v>
      </c>
      <c r="AJ2" s="367" t="s">
        <v>395</v>
      </c>
      <c r="AK2" s="367" t="s">
        <v>396</v>
      </c>
      <c r="AL2" s="367" t="s">
        <v>397</v>
      </c>
      <c r="AM2" s="367" t="s">
        <v>398</v>
      </c>
      <c r="AN2" s="367" t="s">
        <v>399</v>
      </c>
      <c r="AO2" s="367" t="s">
        <v>400</v>
      </c>
      <c r="AP2" s="368" t="s">
        <v>401</v>
      </c>
      <c r="AQ2" s="366" t="s">
        <v>402</v>
      </c>
      <c r="AR2" s="367" t="s">
        <v>403</v>
      </c>
      <c r="AS2" s="367" t="s">
        <v>404</v>
      </c>
      <c r="AT2" s="367" t="s">
        <v>405</v>
      </c>
      <c r="AU2" s="367" t="s">
        <v>406</v>
      </c>
      <c r="AV2" s="367" t="s">
        <v>407</v>
      </c>
      <c r="AW2" s="367" t="s">
        <v>336</v>
      </c>
      <c r="AX2" s="367" t="s">
        <v>323</v>
      </c>
      <c r="AY2" s="367" t="s">
        <v>408</v>
      </c>
      <c r="AZ2" s="368" t="s">
        <v>409</v>
      </c>
    </row>
    <row r="3" ht="42.75" customHeight="1">
      <c r="A3" s="369" t="s">
        <v>410</v>
      </c>
      <c r="B3" s="335"/>
      <c r="C3" s="335"/>
      <c r="D3" s="335"/>
      <c r="E3" s="335"/>
      <c r="F3" s="335"/>
      <c r="G3" s="335"/>
      <c r="H3" s="335"/>
      <c r="I3" s="335"/>
      <c r="J3" s="335"/>
      <c r="K3" s="335"/>
      <c r="L3" s="335"/>
      <c r="M3" s="335"/>
      <c r="N3" s="335"/>
      <c r="O3" s="335"/>
      <c r="P3" s="335"/>
      <c r="Q3" s="335"/>
      <c r="R3" s="335"/>
      <c r="S3" s="335"/>
      <c r="T3" s="335"/>
      <c r="U3" s="335"/>
      <c r="V3" s="335"/>
      <c r="W3" s="335"/>
      <c r="X3" s="335"/>
      <c r="Y3" s="335"/>
      <c r="Z3" s="335"/>
      <c r="AA3" s="335"/>
      <c r="AB3" s="335"/>
      <c r="AC3" s="335"/>
      <c r="AD3" s="335"/>
      <c r="AE3" s="335"/>
      <c r="AF3" s="335"/>
      <c r="AG3" s="335"/>
      <c r="AH3" s="335"/>
      <c r="AI3" s="335"/>
      <c r="AJ3" s="335"/>
      <c r="AK3" s="335"/>
      <c r="AL3" s="335"/>
      <c r="AM3" s="335"/>
      <c r="AN3" s="335"/>
      <c r="AO3" s="335"/>
      <c r="AP3" s="335"/>
      <c r="AQ3" s="335"/>
      <c r="AR3" s="335"/>
      <c r="AS3" s="335"/>
      <c r="AT3" s="335"/>
      <c r="AU3" s="335"/>
      <c r="AV3" s="335"/>
      <c r="AW3" s="335"/>
      <c r="AX3" s="335"/>
      <c r="AY3" s="335"/>
      <c r="AZ3" s="370"/>
    </row>
    <row r="4">
      <c r="A4" s="371" t="s">
        <v>45</v>
      </c>
      <c r="B4" s="372"/>
      <c r="C4" s="373"/>
      <c r="D4" s="374"/>
      <c r="E4" s="374"/>
      <c r="F4" s="374"/>
      <c r="G4" s="374"/>
      <c r="H4" s="374"/>
      <c r="I4" s="374"/>
      <c r="J4" s="374"/>
      <c r="K4" s="374"/>
      <c r="L4" s="374"/>
      <c r="M4" s="374"/>
      <c r="N4" s="374"/>
      <c r="O4" s="374"/>
      <c r="P4" s="374"/>
      <c r="Q4" s="374"/>
      <c r="R4" s="374"/>
      <c r="S4" s="374"/>
      <c r="T4" s="374"/>
      <c r="U4" s="375"/>
      <c r="V4" s="376"/>
      <c r="W4" s="374"/>
      <c r="X4" s="374"/>
      <c r="Y4" s="374"/>
      <c r="Z4" s="374"/>
      <c r="AA4" s="374"/>
      <c r="AB4" s="374"/>
      <c r="AC4" s="374"/>
      <c r="AD4" s="374"/>
      <c r="AE4" s="375"/>
      <c r="AF4" s="376"/>
      <c r="AG4" s="374"/>
      <c r="AH4" s="374"/>
      <c r="AI4" s="374"/>
      <c r="AJ4" s="374"/>
      <c r="AK4" s="374"/>
      <c r="AL4" s="374"/>
      <c r="AM4" s="374"/>
      <c r="AN4" s="374"/>
      <c r="AO4" s="374"/>
      <c r="AP4" s="375"/>
      <c r="AQ4" s="376"/>
      <c r="AR4" s="374"/>
      <c r="AS4" s="374"/>
      <c r="AT4" s="374"/>
      <c r="AU4" s="374"/>
      <c r="AV4" s="374"/>
      <c r="AW4" s="374"/>
      <c r="AX4" s="374"/>
      <c r="AY4" s="374"/>
      <c r="AZ4" s="375"/>
    </row>
    <row r="5">
      <c r="A5" s="377" t="s">
        <v>315</v>
      </c>
      <c r="B5" s="378"/>
      <c r="C5" s="379"/>
      <c r="D5" s="380"/>
      <c r="E5" s="379"/>
      <c r="F5" s="379"/>
      <c r="G5" s="379"/>
      <c r="H5" s="379"/>
      <c r="I5" s="379"/>
      <c r="J5" s="379"/>
      <c r="K5" s="379"/>
      <c r="L5" s="379"/>
      <c r="M5" s="379"/>
      <c r="N5" s="379"/>
      <c r="O5" s="379"/>
      <c r="P5" s="379"/>
      <c r="Q5" s="379"/>
      <c r="R5" s="379"/>
      <c r="S5" s="379"/>
      <c r="T5" s="379"/>
      <c r="U5" s="381"/>
      <c r="V5" s="378"/>
      <c r="W5" s="379"/>
      <c r="X5" s="379"/>
      <c r="Y5" s="379"/>
      <c r="Z5" s="379"/>
      <c r="AA5" s="379"/>
      <c r="AB5" s="379"/>
      <c r="AC5" s="379"/>
      <c r="AD5" s="379"/>
      <c r="AE5" s="381"/>
      <c r="AF5" s="378"/>
      <c r="AG5" s="379"/>
      <c r="AH5" s="379"/>
      <c r="AI5" s="379"/>
      <c r="AJ5" s="379"/>
      <c r="AK5" s="379"/>
      <c r="AL5" s="379"/>
      <c r="AM5" s="379"/>
      <c r="AN5" s="379"/>
      <c r="AO5" s="379"/>
      <c r="AP5" s="381"/>
      <c r="AQ5" s="378"/>
      <c r="AR5" s="379"/>
      <c r="AS5" s="379"/>
      <c r="AT5" s="379"/>
      <c r="AU5" s="379"/>
      <c r="AV5" s="379"/>
      <c r="AW5" s="379"/>
      <c r="AX5" s="379"/>
      <c r="AY5" s="379"/>
      <c r="AZ5" s="381"/>
    </row>
    <row r="6">
      <c r="A6" s="377" t="s">
        <v>318</v>
      </c>
      <c r="B6" s="378"/>
      <c r="C6" s="379"/>
      <c r="D6" s="380"/>
      <c r="E6" s="379"/>
      <c r="F6" s="379"/>
      <c r="G6" s="379"/>
      <c r="H6" s="379"/>
      <c r="I6" s="379"/>
      <c r="J6" s="379"/>
      <c r="K6" s="379"/>
      <c r="L6" s="379"/>
      <c r="M6" s="379"/>
      <c r="N6" s="379"/>
      <c r="O6" s="379"/>
      <c r="P6" s="379"/>
      <c r="Q6" s="379"/>
      <c r="R6" s="379"/>
      <c r="S6" s="379"/>
      <c r="T6" s="379"/>
      <c r="U6" s="381"/>
      <c r="V6" s="378"/>
      <c r="W6" s="379"/>
      <c r="X6" s="379"/>
      <c r="Y6" s="379"/>
      <c r="Z6" s="379"/>
      <c r="AA6" s="379"/>
      <c r="AB6" s="379"/>
      <c r="AC6" s="379"/>
      <c r="AD6" s="379"/>
      <c r="AE6" s="381"/>
      <c r="AF6" s="378"/>
      <c r="AG6" s="379"/>
      <c r="AH6" s="379"/>
      <c r="AI6" s="379"/>
      <c r="AJ6" s="379"/>
      <c r="AK6" s="379"/>
      <c r="AL6" s="379"/>
      <c r="AM6" s="379"/>
      <c r="AN6" s="379"/>
      <c r="AO6" s="379"/>
      <c r="AP6" s="381"/>
      <c r="AQ6" s="378"/>
      <c r="AR6" s="379"/>
      <c r="AS6" s="379"/>
      <c r="AT6" s="379"/>
      <c r="AU6" s="379"/>
      <c r="AV6" s="379"/>
      <c r="AW6" s="379"/>
      <c r="AX6" s="379"/>
      <c r="AY6" s="379"/>
      <c r="AZ6" s="381"/>
    </row>
    <row r="7">
      <c r="A7" s="377" t="s">
        <v>93</v>
      </c>
      <c r="B7" s="382"/>
      <c r="C7" s="379"/>
      <c r="D7" s="383"/>
      <c r="E7" s="383"/>
      <c r="F7" s="383"/>
      <c r="G7" s="383"/>
      <c r="H7" s="383"/>
      <c r="I7" s="383"/>
      <c r="J7" s="383"/>
      <c r="K7" s="383"/>
      <c r="L7" s="383"/>
      <c r="M7" s="379"/>
      <c r="N7" s="380"/>
      <c r="O7" s="379"/>
      <c r="P7" s="380"/>
      <c r="Q7" s="380"/>
      <c r="R7" s="379"/>
      <c r="S7" s="379"/>
      <c r="T7" s="380"/>
      <c r="U7" s="381"/>
      <c r="V7" s="378"/>
      <c r="W7" s="379"/>
      <c r="X7" s="379"/>
      <c r="Y7" s="379"/>
      <c r="Z7" s="379"/>
      <c r="AA7" s="380"/>
      <c r="AB7" s="379"/>
      <c r="AC7" s="379"/>
      <c r="AD7" s="379"/>
      <c r="AE7" s="381"/>
      <c r="AF7" s="378"/>
      <c r="AG7" s="379"/>
      <c r="AH7" s="379"/>
      <c r="AI7" s="379"/>
      <c r="AJ7" s="379"/>
      <c r="AK7" s="379"/>
      <c r="AL7" s="380"/>
      <c r="AM7" s="380"/>
      <c r="AN7" s="380"/>
      <c r="AO7" s="379"/>
      <c r="AP7" s="381"/>
      <c r="AQ7" s="378"/>
      <c r="AR7" s="379"/>
      <c r="AS7" s="379"/>
      <c r="AT7" s="379"/>
      <c r="AU7" s="379"/>
      <c r="AV7" s="379"/>
      <c r="AW7" s="379"/>
      <c r="AX7" s="380"/>
      <c r="AY7" s="379"/>
      <c r="AZ7" s="381"/>
    </row>
    <row r="8">
      <c r="A8" s="377" t="s">
        <v>325</v>
      </c>
      <c r="B8" s="378"/>
      <c r="C8" s="379"/>
      <c r="D8" s="379"/>
      <c r="E8" s="379"/>
      <c r="F8" s="379"/>
      <c r="G8" s="379"/>
      <c r="H8" s="379"/>
      <c r="I8" s="379"/>
      <c r="J8" s="379"/>
      <c r="K8" s="379"/>
      <c r="L8" s="379"/>
      <c r="M8" s="379"/>
      <c r="N8" s="379"/>
      <c r="O8" s="380"/>
      <c r="P8" s="379"/>
      <c r="Q8" s="379"/>
      <c r="R8" s="379"/>
      <c r="S8" s="379"/>
      <c r="T8" s="379"/>
      <c r="U8" s="381"/>
      <c r="V8" s="378"/>
      <c r="W8" s="379"/>
      <c r="X8" s="379"/>
      <c r="Y8" s="379"/>
      <c r="Z8" s="379"/>
      <c r="AA8" s="379"/>
      <c r="AB8" s="379"/>
      <c r="AC8" s="379"/>
      <c r="AD8" s="379"/>
      <c r="AE8" s="381"/>
      <c r="AF8" s="378"/>
      <c r="AG8" s="379"/>
      <c r="AH8" s="379"/>
      <c r="AI8" s="379"/>
      <c r="AJ8" s="379"/>
      <c r="AK8" s="379"/>
      <c r="AL8" s="379"/>
      <c r="AM8" s="379"/>
      <c r="AN8" s="379"/>
      <c r="AO8" s="379"/>
      <c r="AP8" s="381"/>
      <c r="AQ8" s="378"/>
      <c r="AR8" s="379"/>
      <c r="AS8" s="379"/>
      <c r="AT8" s="379"/>
      <c r="AU8" s="379"/>
      <c r="AV8" s="379"/>
      <c r="AW8" s="379"/>
      <c r="AX8" s="379"/>
      <c r="AY8" s="379"/>
      <c r="AZ8" s="381"/>
    </row>
    <row r="9">
      <c r="A9" s="377" t="s">
        <v>327</v>
      </c>
      <c r="B9" s="382"/>
      <c r="C9" s="383"/>
      <c r="D9" s="379"/>
      <c r="E9" s="379"/>
      <c r="F9" s="379"/>
      <c r="G9" s="379"/>
      <c r="H9" s="379"/>
      <c r="I9" s="379"/>
      <c r="J9" s="379"/>
      <c r="K9" s="379"/>
      <c r="L9" s="379"/>
      <c r="M9" s="379"/>
      <c r="N9" s="380"/>
      <c r="O9" s="379"/>
      <c r="P9" s="379"/>
      <c r="Q9" s="379"/>
      <c r="R9" s="379"/>
      <c r="T9" s="380"/>
      <c r="U9" s="381"/>
      <c r="V9" s="378"/>
      <c r="W9" s="380"/>
      <c r="X9" s="379"/>
      <c r="Y9" s="380"/>
      <c r="Z9" s="379"/>
      <c r="AA9" s="379"/>
      <c r="AB9" s="379"/>
      <c r="AC9" s="379"/>
      <c r="AD9" s="380"/>
      <c r="AE9" s="381"/>
      <c r="AF9" s="378"/>
      <c r="AG9" s="379"/>
      <c r="AH9" s="379"/>
      <c r="AI9" s="379"/>
      <c r="AJ9" s="379"/>
      <c r="AK9" s="379"/>
      <c r="AL9" s="379"/>
      <c r="AM9" s="379"/>
      <c r="AN9" s="379"/>
      <c r="AO9" s="379"/>
      <c r="AP9" s="381"/>
      <c r="AQ9" s="378"/>
      <c r="AR9" s="379"/>
      <c r="AS9" s="379"/>
      <c r="AT9" s="379"/>
      <c r="AU9" s="379"/>
      <c r="AV9" s="379"/>
      <c r="AW9" s="379"/>
      <c r="AX9" s="379"/>
      <c r="AY9" s="379"/>
      <c r="AZ9" s="381"/>
    </row>
    <row r="10">
      <c r="A10" s="377" t="s">
        <v>135</v>
      </c>
      <c r="B10" s="382"/>
      <c r="C10" s="383"/>
      <c r="D10" s="383"/>
      <c r="E10" s="383"/>
      <c r="F10" s="383"/>
      <c r="G10" s="383"/>
      <c r="H10" s="383"/>
      <c r="I10" s="383"/>
      <c r="J10" s="383"/>
      <c r="K10" s="383"/>
      <c r="L10" s="383"/>
      <c r="M10" s="379"/>
      <c r="N10" s="380"/>
      <c r="O10" s="379"/>
      <c r="P10" s="380"/>
      <c r="Q10" s="379"/>
      <c r="R10" s="379"/>
      <c r="S10" s="379"/>
      <c r="T10" s="380"/>
      <c r="U10" s="381"/>
      <c r="V10" s="378"/>
      <c r="W10" s="379"/>
      <c r="X10" s="379"/>
      <c r="Y10" s="380"/>
      <c r="Z10" s="380"/>
      <c r="AA10" s="379"/>
      <c r="AB10" s="379"/>
      <c r="AC10" s="379"/>
      <c r="AD10" s="380"/>
      <c r="AE10" s="381"/>
      <c r="AF10" s="378"/>
      <c r="AG10" s="379"/>
      <c r="AH10" s="379"/>
      <c r="AI10" s="379"/>
      <c r="AJ10" s="379"/>
      <c r="AK10" s="379"/>
      <c r="AL10" s="379"/>
      <c r="AM10" s="379"/>
      <c r="AN10" s="379"/>
      <c r="AO10" s="380"/>
      <c r="AP10" s="384"/>
      <c r="AQ10" s="378"/>
      <c r="AR10" s="379"/>
      <c r="AS10" s="379"/>
      <c r="AT10" s="379"/>
      <c r="AU10" s="379"/>
      <c r="AV10" s="379"/>
      <c r="AW10" s="379"/>
      <c r="AX10" s="379"/>
      <c r="AY10" s="379"/>
      <c r="AZ10" s="381"/>
    </row>
    <row r="11">
      <c r="A11" s="377" t="s">
        <v>333</v>
      </c>
      <c r="B11" s="382"/>
      <c r="C11" s="383"/>
      <c r="D11" s="383"/>
      <c r="E11" s="383"/>
      <c r="F11" s="383"/>
      <c r="G11" s="383"/>
      <c r="H11" s="383"/>
      <c r="I11" s="383"/>
      <c r="J11" s="383"/>
      <c r="K11" s="383"/>
      <c r="L11" s="383"/>
      <c r="M11" s="379"/>
      <c r="N11" s="379"/>
      <c r="O11" s="379"/>
      <c r="P11" s="379"/>
      <c r="Q11" s="379"/>
      <c r="R11" s="379"/>
      <c r="S11" s="379"/>
      <c r="T11" s="379"/>
      <c r="U11" s="384"/>
      <c r="V11" s="378"/>
      <c r="W11" s="380"/>
      <c r="X11" s="379"/>
      <c r="Y11" s="379"/>
      <c r="Z11" s="379"/>
      <c r="AA11" s="379"/>
      <c r="AB11" s="379"/>
      <c r="AC11" s="379"/>
      <c r="AD11" s="379"/>
      <c r="AE11" s="384"/>
      <c r="AF11" s="378"/>
      <c r="AG11" s="379"/>
      <c r="AH11" s="379"/>
      <c r="AI11" s="379"/>
      <c r="AJ11" s="379"/>
      <c r="AK11" s="379"/>
      <c r="AL11" s="379"/>
      <c r="AM11" s="379"/>
      <c r="AN11" s="379"/>
      <c r="AO11" s="380"/>
      <c r="AP11" s="384"/>
      <c r="AQ11" s="378"/>
      <c r="AR11" s="379"/>
      <c r="AS11" s="379"/>
      <c r="AT11" s="379"/>
      <c r="AU11" s="379"/>
      <c r="AV11" s="379"/>
      <c r="AW11" s="379"/>
      <c r="AX11" s="379"/>
      <c r="AY11" s="379"/>
      <c r="AZ11" s="381"/>
    </row>
    <row r="12">
      <c r="A12" s="385" t="s">
        <v>197</v>
      </c>
      <c r="B12" s="378"/>
      <c r="C12" s="379"/>
      <c r="D12" s="383"/>
      <c r="E12" s="383"/>
      <c r="F12" s="383"/>
      <c r="G12" s="383"/>
      <c r="H12" s="383"/>
      <c r="I12" s="383"/>
      <c r="J12" s="383"/>
      <c r="K12" s="383"/>
      <c r="L12" s="383"/>
      <c r="M12" s="383"/>
      <c r="N12" s="379"/>
      <c r="O12" s="379"/>
      <c r="P12" s="379"/>
      <c r="Q12" s="379"/>
      <c r="R12" s="379"/>
      <c r="S12" s="379"/>
      <c r="T12" s="379"/>
      <c r="U12" s="381"/>
      <c r="V12" s="378"/>
      <c r="W12" s="379"/>
      <c r="X12" s="379"/>
      <c r="Y12" s="379"/>
      <c r="Z12" s="379"/>
      <c r="AA12" s="379"/>
      <c r="AB12" s="379"/>
      <c r="AC12" s="379"/>
      <c r="AD12" s="379"/>
      <c r="AE12" s="381"/>
      <c r="AF12" s="378"/>
      <c r="AG12" s="379"/>
      <c r="AH12" s="379"/>
      <c r="AI12" s="379"/>
      <c r="AJ12" s="379"/>
      <c r="AK12" s="379"/>
      <c r="AL12" s="379"/>
      <c r="AM12" s="379"/>
      <c r="AN12" s="379"/>
      <c r="AO12" s="380"/>
      <c r="AP12" s="384"/>
      <c r="AQ12" s="378"/>
      <c r="AR12" s="379"/>
      <c r="AS12" s="379"/>
      <c r="AT12" s="379"/>
      <c r="AU12" s="379"/>
      <c r="AV12" s="379"/>
      <c r="AW12" s="380"/>
      <c r="AX12" s="379"/>
      <c r="AY12" s="379"/>
      <c r="AZ12" s="381"/>
    </row>
    <row r="13">
      <c r="A13" s="386" t="s">
        <v>337</v>
      </c>
      <c r="B13" s="387"/>
      <c r="C13" s="388"/>
      <c r="D13" s="388"/>
      <c r="E13" s="388"/>
      <c r="F13" s="388"/>
      <c r="G13" s="388"/>
      <c r="H13" s="388"/>
      <c r="I13" s="388"/>
      <c r="J13" s="388"/>
      <c r="K13" s="388"/>
      <c r="L13" s="388"/>
      <c r="M13" s="388"/>
      <c r="N13" s="388"/>
      <c r="O13" s="389"/>
      <c r="P13" s="388"/>
      <c r="Q13" s="388"/>
      <c r="R13" s="388"/>
      <c r="S13" s="388"/>
      <c r="T13" s="388"/>
      <c r="U13" s="390"/>
      <c r="V13" s="391"/>
      <c r="W13" s="388"/>
      <c r="X13" s="388"/>
      <c r="Y13" s="388"/>
      <c r="Z13" s="388"/>
      <c r="AA13" s="388"/>
      <c r="AB13" s="388"/>
      <c r="AC13" s="388"/>
      <c r="AD13" s="388"/>
      <c r="AE13" s="390"/>
      <c r="AF13" s="391"/>
      <c r="AG13" s="388"/>
      <c r="AH13" s="388"/>
      <c r="AI13" s="388"/>
      <c r="AJ13" s="388"/>
      <c r="AK13" s="388"/>
      <c r="AL13" s="388"/>
      <c r="AM13" s="388"/>
      <c r="AN13" s="388"/>
      <c r="AO13" s="388"/>
      <c r="AP13" s="390"/>
      <c r="AQ13" s="391"/>
      <c r="AR13" s="388"/>
      <c r="AS13" s="388"/>
      <c r="AT13" s="388"/>
      <c r="AU13" s="388"/>
      <c r="AV13" s="388"/>
      <c r="AW13" s="388"/>
      <c r="AX13" s="388"/>
      <c r="AY13" s="388"/>
      <c r="AZ13" s="390"/>
    </row>
    <row r="14" ht="54.75" customHeight="1">
      <c r="A14" s="369" t="s">
        <v>411</v>
      </c>
      <c r="B14" s="335"/>
      <c r="C14" s="335"/>
      <c r="D14" s="335"/>
      <c r="E14" s="335"/>
      <c r="F14" s="335"/>
      <c r="G14" s="335"/>
      <c r="H14" s="335"/>
      <c r="I14" s="335"/>
      <c r="J14" s="335"/>
      <c r="K14" s="335"/>
      <c r="L14" s="335"/>
      <c r="M14" s="335"/>
      <c r="N14" s="335"/>
      <c r="O14" s="335"/>
      <c r="P14" s="335"/>
      <c r="Q14" s="335"/>
      <c r="R14" s="335"/>
      <c r="S14" s="335"/>
      <c r="T14" s="335"/>
      <c r="U14" s="335"/>
      <c r="V14" s="335"/>
      <c r="W14" s="335"/>
      <c r="X14" s="335"/>
      <c r="Y14" s="335"/>
      <c r="Z14" s="335"/>
      <c r="AA14" s="335"/>
      <c r="AB14" s="335"/>
      <c r="AC14" s="335"/>
      <c r="AD14" s="335"/>
      <c r="AE14" s="335"/>
      <c r="AF14" s="335"/>
      <c r="AG14" s="335"/>
      <c r="AH14" s="335"/>
      <c r="AI14" s="335"/>
      <c r="AJ14" s="335"/>
      <c r="AK14" s="335"/>
      <c r="AL14" s="335"/>
      <c r="AM14" s="335"/>
      <c r="AN14" s="335"/>
      <c r="AO14" s="335"/>
      <c r="AP14" s="335"/>
      <c r="AQ14" s="335"/>
      <c r="AR14" s="335"/>
      <c r="AS14" s="335"/>
      <c r="AT14" s="335"/>
      <c r="AU14" s="335"/>
      <c r="AV14" s="335"/>
      <c r="AW14" s="335"/>
      <c r="AX14" s="335"/>
      <c r="AY14" s="335"/>
      <c r="AZ14" s="370"/>
    </row>
    <row r="15">
      <c r="A15" s="392" t="s">
        <v>160</v>
      </c>
      <c r="B15" s="393"/>
      <c r="C15" s="394"/>
      <c r="D15" s="394"/>
      <c r="E15" s="395"/>
      <c r="F15" s="394"/>
      <c r="G15" s="394"/>
      <c r="H15" s="394"/>
      <c r="I15" s="394"/>
      <c r="J15" s="395"/>
      <c r="K15" s="394"/>
      <c r="L15" s="394"/>
      <c r="M15" s="394"/>
      <c r="N15" s="374"/>
      <c r="O15" s="374"/>
      <c r="P15" s="374"/>
      <c r="Q15" s="374"/>
      <c r="R15" s="374"/>
      <c r="S15" s="374"/>
      <c r="T15" s="374"/>
      <c r="U15" s="375"/>
      <c r="V15" s="396"/>
      <c r="W15" s="373"/>
      <c r="X15" s="373"/>
      <c r="Y15" s="374"/>
      <c r="Z15" s="374"/>
      <c r="AA15" s="374"/>
      <c r="AB15" s="374"/>
      <c r="AC15" s="374"/>
      <c r="AD15" s="374"/>
      <c r="AE15" s="375"/>
      <c r="AF15" s="396"/>
      <c r="AG15" s="373"/>
      <c r="AH15" s="373"/>
      <c r="AI15" s="373"/>
      <c r="AJ15" s="373"/>
      <c r="AK15" s="374"/>
      <c r="AL15" s="374"/>
      <c r="AM15" s="374"/>
      <c r="AN15" s="374"/>
      <c r="AO15" s="374"/>
      <c r="AP15" s="375"/>
      <c r="AQ15" s="396"/>
      <c r="AR15" s="373"/>
      <c r="AS15" s="374"/>
      <c r="AT15" s="374"/>
      <c r="AU15" s="374"/>
      <c r="AV15" s="374"/>
      <c r="AW15" s="374"/>
      <c r="AX15" s="374"/>
      <c r="AY15" s="373"/>
      <c r="AZ15" s="375"/>
    </row>
    <row r="16">
      <c r="A16" s="392" t="s">
        <v>343</v>
      </c>
      <c r="B16" s="382"/>
      <c r="C16" s="383"/>
      <c r="D16" s="383"/>
      <c r="E16" s="397"/>
      <c r="F16" s="383"/>
      <c r="G16" s="383"/>
      <c r="H16" s="383"/>
      <c r="I16" s="383"/>
      <c r="J16" s="397"/>
      <c r="K16" s="380"/>
      <c r="L16" s="383"/>
      <c r="M16" s="383"/>
      <c r="N16" s="379"/>
      <c r="O16" s="379"/>
      <c r="P16" s="379"/>
      <c r="Q16" s="379"/>
      <c r="R16" s="379"/>
      <c r="S16" s="379"/>
      <c r="T16" s="379"/>
      <c r="U16" s="381"/>
      <c r="V16" s="398"/>
      <c r="W16" s="380"/>
      <c r="X16" s="380"/>
      <c r="Y16" s="379"/>
      <c r="Z16" s="379"/>
      <c r="AA16" s="379"/>
      <c r="AB16" s="379"/>
      <c r="AC16" s="379"/>
      <c r="AD16" s="379"/>
      <c r="AE16" s="381"/>
      <c r="AF16" s="398"/>
      <c r="AG16" s="380"/>
      <c r="AH16" s="380"/>
      <c r="AI16" s="379"/>
      <c r="AJ16" s="380"/>
      <c r="AK16" s="379"/>
      <c r="AL16" s="379"/>
      <c r="AM16" s="379"/>
      <c r="AN16" s="379"/>
      <c r="AO16" s="379"/>
      <c r="AP16" s="381"/>
      <c r="AQ16" s="398"/>
      <c r="AR16" s="380"/>
      <c r="AS16" s="379"/>
      <c r="AT16" s="379"/>
      <c r="AU16" s="379"/>
      <c r="AV16" s="379"/>
      <c r="AW16" s="379"/>
      <c r="AX16" s="379"/>
      <c r="AY16" s="380"/>
      <c r="AZ16" s="381"/>
    </row>
    <row r="17">
      <c r="A17" s="392" t="s">
        <v>346</v>
      </c>
      <c r="B17" s="382"/>
      <c r="C17" s="383"/>
      <c r="D17" s="379"/>
      <c r="E17" s="379"/>
      <c r="F17" s="379"/>
      <c r="G17" s="380"/>
      <c r="H17" s="380"/>
      <c r="I17" s="380"/>
      <c r="J17" s="379"/>
      <c r="K17" s="379"/>
      <c r="L17" s="379"/>
      <c r="M17" s="379"/>
      <c r="N17" s="379"/>
      <c r="O17" s="379"/>
      <c r="P17" s="379"/>
      <c r="Q17" s="379"/>
      <c r="R17" s="379"/>
      <c r="S17" s="379"/>
      <c r="T17" s="379"/>
      <c r="U17" s="381"/>
      <c r="V17" s="378"/>
      <c r="W17" s="380"/>
      <c r="X17" s="379"/>
      <c r="Y17" s="380"/>
      <c r="Z17" s="379"/>
      <c r="AA17" s="379"/>
      <c r="AB17" s="380"/>
      <c r="AC17" s="379"/>
      <c r="AD17" s="379"/>
      <c r="AE17" s="381"/>
      <c r="AF17" s="378"/>
      <c r="AG17" s="379"/>
      <c r="AH17" s="379"/>
      <c r="AI17" s="379"/>
      <c r="AJ17" s="380"/>
      <c r="AK17" s="379"/>
      <c r="AL17" s="379"/>
      <c r="AM17" s="379"/>
      <c r="AN17" s="379"/>
      <c r="AO17" s="379"/>
      <c r="AP17" s="381"/>
      <c r="AQ17" s="378"/>
      <c r="AR17" s="379"/>
      <c r="AS17" s="379"/>
      <c r="AT17" s="379"/>
      <c r="AU17" s="379"/>
      <c r="AV17" s="379"/>
      <c r="AW17" s="379"/>
      <c r="AX17" s="379"/>
      <c r="AY17" s="380"/>
      <c r="AZ17" s="381"/>
    </row>
    <row r="18">
      <c r="A18" s="392" t="s">
        <v>166</v>
      </c>
      <c r="B18" s="382"/>
      <c r="C18" s="379"/>
      <c r="D18" s="379"/>
      <c r="E18" s="379"/>
      <c r="F18" s="379"/>
      <c r="G18" s="380"/>
      <c r="H18" s="380"/>
      <c r="I18" s="380"/>
      <c r="J18" s="380"/>
      <c r="K18" s="379"/>
      <c r="L18" s="380"/>
      <c r="M18" s="397"/>
      <c r="N18" s="379"/>
      <c r="O18" s="379"/>
      <c r="P18" s="379"/>
      <c r="Q18" s="379"/>
      <c r="R18" s="397"/>
      <c r="S18" s="379"/>
      <c r="T18" s="379"/>
      <c r="U18" s="381"/>
      <c r="V18" s="378"/>
      <c r="W18" s="379"/>
      <c r="X18" s="379"/>
      <c r="Y18" s="380"/>
      <c r="Z18" s="379"/>
      <c r="AA18" s="379"/>
      <c r="AB18" s="379"/>
      <c r="AC18" s="379"/>
      <c r="AD18" s="379"/>
      <c r="AE18" s="381"/>
      <c r="AF18" s="378"/>
      <c r="AG18" s="379"/>
      <c r="AH18" s="379"/>
      <c r="AI18" s="379"/>
      <c r="AJ18" s="379"/>
      <c r="AK18" s="380"/>
      <c r="AL18" s="379"/>
      <c r="AM18" s="379"/>
      <c r="AN18" s="379"/>
      <c r="AO18" s="379"/>
      <c r="AP18" s="381"/>
      <c r="AQ18" s="378"/>
      <c r="AR18" s="379"/>
      <c r="AS18" s="380"/>
      <c r="AT18" s="380"/>
      <c r="AU18" s="380"/>
      <c r="AV18" s="380"/>
      <c r="AW18" s="379"/>
      <c r="AX18" s="379"/>
      <c r="AY18" s="379"/>
      <c r="AZ18" s="381"/>
    </row>
    <row r="19">
      <c r="A19" s="392" t="s">
        <v>355</v>
      </c>
      <c r="B19" s="387"/>
      <c r="C19" s="388"/>
      <c r="D19" s="388"/>
      <c r="E19" s="388"/>
      <c r="F19" s="388"/>
      <c r="G19" s="388"/>
      <c r="H19" s="388"/>
      <c r="I19" s="389"/>
      <c r="J19" s="388"/>
      <c r="K19" s="389"/>
      <c r="L19" s="388"/>
      <c r="M19" s="388"/>
      <c r="N19" s="388"/>
      <c r="O19" s="388"/>
      <c r="P19" s="388"/>
      <c r="Q19" s="388"/>
      <c r="R19" s="397"/>
      <c r="S19" s="388"/>
      <c r="T19" s="388"/>
      <c r="U19" s="390"/>
      <c r="V19" s="391"/>
      <c r="W19" s="388"/>
      <c r="X19" s="388"/>
      <c r="Y19" s="388"/>
      <c r="Z19" s="388"/>
      <c r="AA19" s="388"/>
      <c r="AB19" s="388"/>
      <c r="AC19" s="388"/>
      <c r="AD19" s="388"/>
      <c r="AE19" s="390"/>
      <c r="AF19" s="391"/>
      <c r="AG19" s="388"/>
      <c r="AH19" s="388"/>
      <c r="AI19" s="388"/>
      <c r="AJ19" s="388"/>
      <c r="AK19" s="388"/>
      <c r="AL19" s="388"/>
      <c r="AM19" s="388"/>
      <c r="AN19" s="388"/>
      <c r="AO19" s="388"/>
      <c r="AP19" s="390"/>
      <c r="AQ19" s="391"/>
      <c r="AR19" s="388"/>
      <c r="AS19" s="388"/>
      <c r="AT19" s="388"/>
      <c r="AU19" s="388"/>
      <c r="AV19" s="388"/>
      <c r="AW19" s="388"/>
      <c r="AX19" s="388"/>
      <c r="AY19" s="388"/>
      <c r="AZ19" s="390"/>
    </row>
    <row r="20" ht="50.25" customHeight="1">
      <c r="A20" s="369" t="s">
        <v>412</v>
      </c>
      <c r="B20" s="335"/>
      <c r="C20" s="335"/>
      <c r="D20" s="335"/>
      <c r="E20" s="335"/>
      <c r="F20" s="335"/>
      <c r="G20" s="335"/>
      <c r="H20" s="335"/>
      <c r="I20" s="335"/>
      <c r="J20" s="335"/>
      <c r="K20" s="335"/>
      <c r="L20" s="335"/>
      <c r="M20" s="335"/>
      <c r="N20" s="335"/>
      <c r="O20" s="335"/>
      <c r="P20" s="335"/>
      <c r="Q20" s="335"/>
      <c r="R20" s="335"/>
      <c r="S20" s="335"/>
      <c r="T20" s="335"/>
      <c r="U20" s="335"/>
      <c r="V20" s="335"/>
      <c r="W20" s="335"/>
      <c r="X20" s="335"/>
      <c r="Y20" s="335"/>
      <c r="Z20" s="335"/>
      <c r="AA20" s="335"/>
      <c r="AB20" s="335"/>
      <c r="AC20" s="335"/>
      <c r="AD20" s="335"/>
      <c r="AE20" s="335"/>
      <c r="AF20" s="335"/>
      <c r="AG20" s="335"/>
      <c r="AH20" s="335"/>
      <c r="AI20" s="335"/>
      <c r="AJ20" s="335"/>
      <c r="AK20" s="335"/>
      <c r="AL20" s="335"/>
      <c r="AM20" s="335"/>
      <c r="AN20" s="335"/>
      <c r="AO20" s="335"/>
      <c r="AP20" s="335"/>
      <c r="AQ20" s="335"/>
      <c r="AR20" s="335"/>
      <c r="AS20" s="335"/>
      <c r="AT20" s="335"/>
      <c r="AU20" s="335"/>
      <c r="AV20" s="335"/>
      <c r="AW20" s="335"/>
      <c r="AX20" s="335"/>
      <c r="AY20" s="335"/>
      <c r="AZ20" s="370"/>
    </row>
    <row r="21" ht="15.75" customHeight="1">
      <c r="A21" s="399" t="s">
        <v>58</v>
      </c>
      <c r="B21" s="393"/>
      <c r="C21" s="394"/>
      <c r="D21" s="374"/>
      <c r="E21" s="374"/>
      <c r="F21" s="380"/>
      <c r="G21" s="380"/>
      <c r="H21" s="380"/>
      <c r="I21" s="380"/>
      <c r="J21" s="380"/>
      <c r="K21" s="380"/>
      <c r="L21" s="380"/>
      <c r="M21" s="380"/>
      <c r="N21" s="374"/>
      <c r="O21" s="374"/>
      <c r="P21" s="374"/>
      <c r="Q21" s="374"/>
      <c r="R21" s="374"/>
      <c r="S21" s="380"/>
      <c r="T21" s="374"/>
      <c r="U21" s="380"/>
      <c r="V21" s="376"/>
      <c r="W21" s="373"/>
      <c r="X21" s="373"/>
      <c r="Y21" s="374"/>
      <c r="Z21" s="374"/>
      <c r="AA21" s="374"/>
      <c r="AB21" s="373"/>
      <c r="AC21" s="373"/>
      <c r="AD21" s="374"/>
      <c r="AE21" s="400"/>
      <c r="AF21" s="376"/>
      <c r="AG21" s="374"/>
      <c r="AH21" s="373"/>
      <c r="AI21" s="374"/>
      <c r="AJ21" s="374"/>
      <c r="AK21" s="374"/>
      <c r="AL21" s="374"/>
      <c r="AM21" s="374"/>
      <c r="AN21" s="374"/>
      <c r="AO21" s="374"/>
      <c r="AP21" s="375"/>
      <c r="AQ21" s="376"/>
      <c r="AR21" s="374"/>
      <c r="AS21" s="374"/>
      <c r="AT21" s="374"/>
      <c r="AU21" s="374"/>
      <c r="AV21" s="374"/>
      <c r="AW21" s="374"/>
      <c r="AX21" s="374"/>
      <c r="AY21" s="374"/>
      <c r="AZ21" s="400"/>
    </row>
    <row r="22" ht="15.75" customHeight="1">
      <c r="A22" s="399" t="s">
        <v>362</v>
      </c>
      <c r="B22" s="382"/>
      <c r="C22" s="383"/>
      <c r="D22" s="379"/>
      <c r="E22" s="379"/>
      <c r="F22" s="379"/>
      <c r="G22" s="379"/>
      <c r="H22" s="379"/>
      <c r="I22" s="380"/>
      <c r="J22" s="380"/>
      <c r="K22" s="380"/>
      <c r="L22" s="380"/>
      <c r="M22" s="380"/>
      <c r="N22" s="379"/>
      <c r="O22" s="379"/>
      <c r="P22" s="379"/>
      <c r="Q22" s="379"/>
      <c r="R22" s="379"/>
      <c r="S22" s="380"/>
      <c r="T22" s="379"/>
      <c r="U22" s="380"/>
      <c r="V22" s="378"/>
      <c r="W22" s="380"/>
      <c r="X22" s="380"/>
      <c r="Y22" s="379"/>
      <c r="Z22" s="379"/>
      <c r="AA22" s="379"/>
      <c r="AB22" s="380"/>
      <c r="AC22" s="380"/>
      <c r="AD22" s="379"/>
      <c r="AE22" s="384"/>
      <c r="AF22" s="378"/>
      <c r="AG22" s="379"/>
      <c r="AH22" s="380"/>
      <c r="AI22" s="379"/>
      <c r="AJ22" s="379"/>
      <c r="AK22" s="379"/>
      <c r="AL22" s="379"/>
      <c r="AM22" s="379"/>
      <c r="AN22" s="379"/>
      <c r="AO22" s="379"/>
      <c r="AP22" s="381"/>
      <c r="AQ22" s="378"/>
      <c r="AR22" s="379"/>
      <c r="AS22" s="379"/>
      <c r="AT22" s="379"/>
      <c r="AU22" s="379"/>
      <c r="AV22" s="379"/>
      <c r="AW22" s="379"/>
      <c r="AX22" s="379"/>
      <c r="AY22" s="379"/>
      <c r="AZ22" s="384"/>
    </row>
    <row r="23" ht="15.75" customHeight="1">
      <c r="A23" s="399" t="s">
        <v>364</v>
      </c>
      <c r="B23" s="387"/>
      <c r="C23" s="401"/>
      <c r="D23" s="388"/>
      <c r="E23" s="388"/>
      <c r="F23" s="388"/>
      <c r="G23" s="388"/>
      <c r="H23" s="388"/>
      <c r="I23" s="380"/>
      <c r="J23" s="380"/>
      <c r="K23" s="380"/>
      <c r="L23" s="380"/>
      <c r="M23" s="380"/>
      <c r="N23" s="388"/>
      <c r="O23" s="388"/>
      <c r="P23" s="388"/>
      <c r="Q23" s="388"/>
      <c r="R23" s="388"/>
      <c r="S23" s="380"/>
      <c r="T23" s="388"/>
      <c r="U23" s="380"/>
      <c r="V23" s="391"/>
      <c r="W23" s="380"/>
      <c r="X23" s="380"/>
      <c r="Y23" s="388"/>
      <c r="Z23" s="388"/>
      <c r="AA23" s="388"/>
      <c r="AB23" s="380"/>
      <c r="AC23" s="380"/>
      <c r="AD23" s="388"/>
      <c r="AE23" s="380"/>
      <c r="AF23" s="391"/>
      <c r="AG23" s="388"/>
      <c r="AH23" s="389"/>
      <c r="AI23" s="388"/>
      <c r="AJ23" s="388"/>
      <c r="AK23" s="388"/>
      <c r="AL23" s="388"/>
      <c r="AM23" s="388"/>
      <c r="AN23" s="388"/>
      <c r="AO23" s="388"/>
      <c r="AP23" s="390"/>
      <c r="AQ23" s="391"/>
      <c r="AR23" s="388"/>
      <c r="AS23" s="388"/>
      <c r="AT23" s="388"/>
      <c r="AU23" s="388"/>
      <c r="AV23" s="388"/>
      <c r="AW23" s="388"/>
      <c r="AX23" s="388"/>
      <c r="AY23" s="388"/>
      <c r="AZ23" s="402"/>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U1"/>
    <mergeCell ref="V1:AE1"/>
    <mergeCell ref="AF1:AP1"/>
    <mergeCell ref="AQ1:AZ1"/>
    <mergeCell ref="A3:AZ3"/>
    <mergeCell ref="A14:AZ14"/>
    <mergeCell ref="A20:AZ20"/>
  </mergeCells>
  <printOptions/>
  <pageMargins bottom="0.7480314960629921" footer="0.0" header="0.0" left="0.7086614173228347" right="0.7086614173228347" top="0.7480314960629921"/>
  <pageSetup paperSize="9"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63.43"/>
    <col customWidth="1" min="3" max="3" width="57.43"/>
    <col customWidth="1" min="4" max="6" width="11.43"/>
  </cols>
  <sheetData>
    <row r="4">
      <c r="B4" s="403" t="s">
        <v>413</v>
      </c>
      <c r="C4" s="403" t="s">
        <v>414</v>
      </c>
    </row>
    <row r="5">
      <c r="B5" s="404" t="s">
        <v>415</v>
      </c>
      <c r="C5" s="404" t="s">
        <v>416</v>
      </c>
    </row>
    <row r="6">
      <c r="B6" s="404" t="s">
        <v>417</v>
      </c>
      <c r="C6" s="404" t="s">
        <v>418</v>
      </c>
    </row>
    <row r="7">
      <c r="B7" s="404" t="s">
        <v>419</v>
      </c>
      <c r="C7" s="404" t="s">
        <v>420</v>
      </c>
    </row>
    <row r="8">
      <c r="B8" s="404" t="s">
        <v>421</v>
      </c>
      <c r="C8" s="404" t="s">
        <v>422</v>
      </c>
    </row>
    <row r="9">
      <c r="B9" s="404" t="s">
        <v>423</v>
      </c>
      <c r="C9" s="404" t="s">
        <v>424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6" width="10.71"/>
  </cols>
  <sheetData>
    <row r="1">
      <c r="A1" s="405" t="s">
        <v>425</v>
      </c>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row>
    <row r="2">
      <c r="A2" s="70"/>
      <c r="B2" s="406" t="s">
        <v>216</v>
      </c>
      <c r="C2" s="406" t="s">
        <v>209</v>
      </c>
      <c r="D2" s="406" t="s">
        <v>210</v>
      </c>
      <c r="E2" s="406" t="s">
        <v>211</v>
      </c>
      <c r="F2" s="407" t="s">
        <v>426</v>
      </c>
      <c r="G2" s="70"/>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row>
    <row r="3">
      <c r="A3" s="70" t="s">
        <v>41</v>
      </c>
      <c r="B3" s="70">
        <v>7.0</v>
      </c>
      <c r="C3" s="70">
        <v>1.0</v>
      </c>
      <c r="D3" s="70">
        <v>3.0</v>
      </c>
      <c r="E3" s="70">
        <v>1.0</v>
      </c>
      <c r="F3" s="405">
        <f t="shared" ref="F3:F9" si="1">SUM(B3:E3)</f>
        <v>12</v>
      </c>
      <c r="G3" s="70"/>
      <c r="H3" s="70"/>
      <c r="I3" s="70"/>
      <c r="J3" s="70"/>
      <c r="K3" s="70"/>
      <c r="L3" s="70"/>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row>
    <row r="4">
      <c r="A4" s="70" t="s">
        <v>64</v>
      </c>
      <c r="B4" s="70">
        <v>2.0</v>
      </c>
      <c r="C4" s="70">
        <v>2.0</v>
      </c>
      <c r="D4" s="70">
        <v>2.0</v>
      </c>
      <c r="E4" s="70">
        <v>1.0</v>
      </c>
      <c r="F4" s="405">
        <f t="shared" si="1"/>
        <v>7</v>
      </c>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row>
    <row r="5">
      <c r="A5" s="70" t="s">
        <v>71</v>
      </c>
      <c r="B5" s="70">
        <v>1.0</v>
      </c>
      <c r="C5" s="70">
        <v>0.0</v>
      </c>
      <c r="D5" s="70">
        <v>0.0</v>
      </c>
      <c r="E5" s="70">
        <v>0.0</v>
      </c>
      <c r="F5" s="405">
        <f t="shared" si="1"/>
        <v>1</v>
      </c>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row>
    <row r="6">
      <c r="A6" s="70" t="s">
        <v>75</v>
      </c>
      <c r="B6" s="70">
        <v>2.0</v>
      </c>
      <c r="C6" s="70">
        <v>1.0</v>
      </c>
      <c r="D6" s="70">
        <v>1.0</v>
      </c>
      <c r="E6" s="70">
        <v>4.0</v>
      </c>
      <c r="F6" s="405">
        <f t="shared" si="1"/>
        <v>8</v>
      </c>
      <c r="G6" s="70"/>
      <c r="H6" s="70"/>
      <c r="I6" s="70"/>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row>
    <row r="7">
      <c r="A7" s="70" t="s">
        <v>224</v>
      </c>
      <c r="B7" s="70">
        <v>4.0</v>
      </c>
      <c r="C7" s="70">
        <v>2.0</v>
      </c>
      <c r="D7" s="70">
        <v>3.0</v>
      </c>
      <c r="E7" s="70">
        <v>2.0</v>
      </c>
      <c r="F7" s="405">
        <f t="shared" si="1"/>
        <v>11</v>
      </c>
      <c r="G7" s="70"/>
      <c r="H7" s="70"/>
      <c r="I7" s="70"/>
      <c r="J7" s="70"/>
      <c r="K7" s="70"/>
      <c r="L7" s="70"/>
      <c r="M7" s="70"/>
      <c r="N7" s="70"/>
      <c r="O7" s="70"/>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row>
    <row r="8">
      <c r="A8" s="70" t="s">
        <v>94</v>
      </c>
      <c r="B8" s="70">
        <v>1.0</v>
      </c>
      <c r="C8" s="70">
        <v>1.0</v>
      </c>
      <c r="D8" s="70">
        <v>2.0</v>
      </c>
      <c r="E8" s="70">
        <v>1.0</v>
      </c>
      <c r="F8" s="405">
        <f t="shared" si="1"/>
        <v>5</v>
      </c>
      <c r="G8" s="70"/>
      <c r="H8" s="70"/>
      <c r="I8" s="70"/>
      <c r="J8" s="70"/>
      <c r="K8" s="70"/>
      <c r="L8" s="70"/>
      <c r="M8" s="70"/>
      <c r="N8" s="70"/>
      <c r="O8" s="70"/>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row>
    <row r="9">
      <c r="A9" s="70" t="s">
        <v>226</v>
      </c>
      <c r="B9" s="70">
        <v>3.0</v>
      </c>
      <c r="C9" s="70">
        <v>3.0</v>
      </c>
      <c r="D9" s="70">
        <v>0.0</v>
      </c>
      <c r="E9" s="70">
        <v>1.0</v>
      </c>
      <c r="F9" s="405">
        <f t="shared" si="1"/>
        <v>7</v>
      </c>
      <c r="G9" s="70"/>
      <c r="H9" s="70"/>
      <c r="I9" s="70"/>
      <c r="J9" s="70"/>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row>
    <row r="10">
      <c r="A10" s="408" t="s">
        <v>427</v>
      </c>
      <c r="B10" s="405">
        <f t="shared" ref="B10:F10" si="2">SUM(B3:B9)</f>
        <v>20</v>
      </c>
      <c r="C10" s="405">
        <f t="shared" si="2"/>
        <v>10</v>
      </c>
      <c r="D10" s="405">
        <f t="shared" si="2"/>
        <v>11</v>
      </c>
      <c r="E10" s="405">
        <f t="shared" si="2"/>
        <v>10</v>
      </c>
      <c r="F10" s="409">
        <f t="shared" si="2"/>
        <v>51</v>
      </c>
      <c r="G10" s="70"/>
      <c r="H10" s="70"/>
      <c r="I10" s="70"/>
      <c r="J10" s="70"/>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c r="AU10" s="70"/>
      <c r="AV10" s="70"/>
      <c r="AW10" s="70"/>
      <c r="AX10" s="70"/>
      <c r="AY10" s="70"/>
      <c r="AZ10" s="70"/>
      <c r="BA10" s="70"/>
      <c r="BB10" s="70"/>
      <c r="BC10" s="70"/>
      <c r="BD10" s="70"/>
    </row>
    <row r="11">
      <c r="A11" s="70"/>
      <c r="B11" s="70"/>
      <c r="C11" s="70"/>
      <c r="D11" s="70"/>
      <c r="E11" s="70"/>
      <c r="F11" s="405"/>
      <c r="G11" s="70"/>
      <c r="H11" s="70"/>
      <c r="I11" s="70"/>
      <c r="J11" s="70"/>
      <c r="K11" s="70"/>
      <c r="L11" s="70"/>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row>
    <row r="12">
      <c r="A12" s="405" t="s">
        <v>428</v>
      </c>
      <c r="B12" s="70"/>
      <c r="C12" s="70"/>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row>
    <row r="13">
      <c r="A13" s="70"/>
      <c r="B13" s="406" t="s">
        <v>216</v>
      </c>
      <c r="C13" s="406" t="s">
        <v>209</v>
      </c>
      <c r="D13" s="406" t="s">
        <v>210</v>
      </c>
      <c r="E13" s="406" t="s">
        <v>211</v>
      </c>
      <c r="F13" s="407" t="s">
        <v>426</v>
      </c>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row>
    <row r="14">
      <c r="A14" s="70" t="s">
        <v>41</v>
      </c>
      <c r="B14" s="410">
        <f t="shared" ref="B14:B20" si="3">B3/F3</f>
        <v>0.5833333333</v>
      </c>
      <c r="C14" s="410">
        <f t="shared" ref="C14:C20" si="4">C3/F3</f>
        <v>0.08333333333</v>
      </c>
      <c r="D14" s="410">
        <f t="shared" ref="D14:D20" si="5">D3/F3</f>
        <v>0.25</v>
      </c>
      <c r="E14" s="410">
        <f t="shared" ref="E14:E20" si="6">E3/F3</f>
        <v>0.08333333333</v>
      </c>
      <c r="F14" s="411">
        <f t="shared" ref="F14:F20" si="7">SUM(B14:E14)</f>
        <v>1</v>
      </c>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row>
    <row r="15">
      <c r="A15" s="70" t="s">
        <v>64</v>
      </c>
      <c r="B15" s="410">
        <f t="shared" si="3"/>
        <v>0.2857142857</v>
      </c>
      <c r="C15" s="410">
        <f t="shared" si="4"/>
        <v>0.2857142857</v>
      </c>
      <c r="D15" s="410">
        <f t="shared" si="5"/>
        <v>0.2857142857</v>
      </c>
      <c r="E15" s="410">
        <f t="shared" si="6"/>
        <v>0.1428571429</v>
      </c>
      <c r="F15" s="411">
        <f t="shared" si="7"/>
        <v>1</v>
      </c>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row>
    <row r="16">
      <c r="A16" s="70" t="s">
        <v>71</v>
      </c>
      <c r="B16" s="410">
        <f t="shared" si="3"/>
        <v>1</v>
      </c>
      <c r="C16" s="410">
        <f t="shared" si="4"/>
        <v>0</v>
      </c>
      <c r="D16" s="410">
        <f t="shared" si="5"/>
        <v>0</v>
      </c>
      <c r="E16" s="410">
        <f t="shared" si="6"/>
        <v>0</v>
      </c>
      <c r="F16" s="411">
        <f t="shared" si="7"/>
        <v>1</v>
      </c>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row>
    <row r="17">
      <c r="A17" s="70" t="s">
        <v>75</v>
      </c>
      <c r="B17" s="410">
        <f t="shared" si="3"/>
        <v>0.25</v>
      </c>
      <c r="C17" s="410">
        <f t="shared" si="4"/>
        <v>0.125</v>
      </c>
      <c r="D17" s="410">
        <f t="shared" si="5"/>
        <v>0.125</v>
      </c>
      <c r="E17" s="410">
        <f t="shared" si="6"/>
        <v>0.5</v>
      </c>
      <c r="F17" s="411">
        <f t="shared" si="7"/>
        <v>1</v>
      </c>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row>
    <row r="18">
      <c r="A18" s="70" t="s">
        <v>224</v>
      </c>
      <c r="B18" s="410">
        <f t="shared" si="3"/>
        <v>0.3636363636</v>
      </c>
      <c r="C18" s="410">
        <f t="shared" si="4"/>
        <v>0.1818181818</v>
      </c>
      <c r="D18" s="410">
        <f t="shared" si="5"/>
        <v>0.2727272727</v>
      </c>
      <c r="E18" s="410">
        <f t="shared" si="6"/>
        <v>0.1818181818</v>
      </c>
      <c r="F18" s="411">
        <f t="shared" si="7"/>
        <v>1</v>
      </c>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row>
    <row r="19">
      <c r="A19" s="70" t="s">
        <v>94</v>
      </c>
      <c r="B19" s="410">
        <f t="shared" si="3"/>
        <v>0.2</v>
      </c>
      <c r="C19" s="410">
        <f t="shared" si="4"/>
        <v>0.2</v>
      </c>
      <c r="D19" s="410">
        <f t="shared" si="5"/>
        <v>0.4</v>
      </c>
      <c r="E19" s="410">
        <f t="shared" si="6"/>
        <v>0.2</v>
      </c>
      <c r="F19" s="411">
        <f t="shared" si="7"/>
        <v>1</v>
      </c>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row>
    <row r="20">
      <c r="A20" s="70" t="s">
        <v>226</v>
      </c>
      <c r="B20" s="410">
        <f t="shared" si="3"/>
        <v>0.4285714286</v>
      </c>
      <c r="C20" s="410">
        <f t="shared" si="4"/>
        <v>0.4285714286</v>
      </c>
      <c r="D20" s="410">
        <f t="shared" si="5"/>
        <v>0</v>
      </c>
      <c r="E20" s="410">
        <f t="shared" si="6"/>
        <v>0.1428571429</v>
      </c>
      <c r="F20" s="411">
        <f t="shared" si="7"/>
        <v>1</v>
      </c>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row>
    <row r="21" ht="15.75" customHeight="1">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row>
    <row r="22" ht="15.75" customHeight="1">
      <c r="A22" s="405" t="s">
        <v>429</v>
      </c>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row>
    <row r="23" ht="15.75" customHeight="1">
      <c r="A23" s="70"/>
      <c r="B23" s="406" t="s">
        <v>216</v>
      </c>
      <c r="C23" s="406" t="s">
        <v>209</v>
      </c>
      <c r="D23" s="406" t="s">
        <v>210</v>
      </c>
      <c r="E23" s="406" t="s">
        <v>211</v>
      </c>
      <c r="F23" s="407"/>
      <c r="G23" s="412"/>
      <c r="H23" s="412"/>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row>
    <row r="24" ht="15.75" customHeight="1">
      <c r="A24" s="70" t="s">
        <v>41</v>
      </c>
      <c r="B24" s="410">
        <f t="shared" ref="B24:E24" si="8">B3/B10</f>
        <v>0.35</v>
      </c>
      <c r="C24" s="410">
        <f t="shared" si="8"/>
        <v>0.1</v>
      </c>
      <c r="D24" s="410">
        <f t="shared" si="8"/>
        <v>0.2727272727</v>
      </c>
      <c r="E24" s="410">
        <f t="shared" si="8"/>
        <v>0.1</v>
      </c>
      <c r="F24" s="405"/>
      <c r="G24" s="410"/>
      <c r="H24" s="41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row>
    <row r="25" ht="15.75" customHeight="1">
      <c r="A25" s="70" t="s">
        <v>64</v>
      </c>
      <c r="B25" s="410">
        <f t="shared" ref="B25:E25" si="9">B4/B10</f>
        <v>0.1</v>
      </c>
      <c r="C25" s="410">
        <f t="shared" si="9"/>
        <v>0.2</v>
      </c>
      <c r="D25" s="410">
        <f t="shared" si="9"/>
        <v>0.1818181818</v>
      </c>
      <c r="E25" s="410">
        <f t="shared" si="9"/>
        <v>0.1</v>
      </c>
      <c r="F25" s="405"/>
      <c r="G25" s="410"/>
      <c r="H25" s="41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row>
    <row r="26" ht="15.75" customHeight="1">
      <c r="A26" s="70" t="s">
        <v>71</v>
      </c>
      <c r="B26" s="410">
        <f t="shared" ref="B26:E26" si="10">B5/B10</f>
        <v>0.05</v>
      </c>
      <c r="C26" s="410">
        <f t="shared" si="10"/>
        <v>0</v>
      </c>
      <c r="D26" s="410">
        <f t="shared" si="10"/>
        <v>0</v>
      </c>
      <c r="E26" s="410">
        <f t="shared" si="10"/>
        <v>0</v>
      </c>
      <c r="F26" s="405"/>
      <c r="G26" s="410"/>
      <c r="H26" s="41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row>
    <row r="27" ht="15.75" customHeight="1">
      <c r="A27" s="70" t="s">
        <v>75</v>
      </c>
      <c r="B27" s="410">
        <f t="shared" ref="B27:E27" si="11">B6/B10</f>
        <v>0.1</v>
      </c>
      <c r="C27" s="410">
        <f t="shared" si="11"/>
        <v>0.1</v>
      </c>
      <c r="D27" s="410">
        <f t="shared" si="11"/>
        <v>0.09090909091</v>
      </c>
      <c r="E27" s="410">
        <f t="shared" si="11"/>
        <v>0.4</v>
      </c>
      <c r="F27" s="405"/>
      <c r="G27" s="410"/>
      <c r="H27" s="41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row>
    <row r="28" ht="15.75" customHeight="1">
      <c r="A28" s="70" t="s">
        <v>224</v>
      </c>
      <c r="B28" s="410">
        <f t="shared" ref="B28:E28" si="12">B7/B10</f>
        <v>0.2</v>
      </c>
      <c r="C28" s="410">
        <f t="shared" si="12"/>
        <v>0.2</v>
      </c>
      <c r="D28" s="410">
        <f t="shared" si="12"/>
        <v>0.2727272727</v>
      </c>
      <c r="E28" s="410">
        <f t="shared" si="12"/>
        <v>0.2</v>
      </c>
      <c r="F28" s="405"/>
      <c r="G28" s="410"/>
      <c r="H28" s="41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row>
    <row r="29" ht="15.75" customHeight="1">
      <c r="A29" s="70" t="s">
        <v>94</v>
      </c>
      <c r="B29" s="410">
        <f t="shared" ref="B29:E29" si="13">B8/B10</f>
        <v>0.05</v>
      </c>
      <c r="C29" s="410">
        <f t="shared" si="13"/>
        <v>0.1</v>
      </c>
      <c r="D29" s="410">
        <f t="shared" si="13"/>
        <v>0.1818181818</v>
      </c>
      <c r="E29" s="410">
        <f t="shared" si="13"/>
        <v>0.1</v>
      </c>
      <c r="F29" s="405"/>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row>
    <row r="30" ht="15.75" customHeight="1">
      <c r="A30" s="70" t="s">
        <v>226</v>
      </c>
      <c r="B30" s="410">
        <f t="shared" ref="B30:E30" si="14">B9/B10</f>
        <v>0.15</v>
      </c>
      <c r="C30" s="410">
        <f t="shared" si="14"/>
        <v>0.3</v>
      </c>
      <c r="D30" s="410">
        <f t="shared" si="14"/>
        <v>0</v>
      </c>
      <c r="E30" s="410">
        <f t="shared" si="14"/>
        <v>0.1</v>
      </c>
      <c r="F30" s="405"/>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row>
    <row r="31" ht="15.75" customHeight="1">
      <c r="A31" s="408" t="s">
        <v>426</v>
      </c>
      <c r="B31" s="411">
        <f t="shared" ref="B31:E31" si="15">SUM(B24:B30)</f>
        <v>1</v>
      </c>
      <c r="C31" s="411">
        <f t="shared" si="15"/>
        <v>1</v>
      </c>
      <c r="D31" s="411">
        <f t="shared" si="15"/>
        <v>1</v>
      </c>
      <c r="E31" s="411">
        <f t="shared" si="15"/>
        <v>1</v>
      </c>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row>
    <row r="32" ht="15.75" customHeight="1">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row>
    <row r="33" ht="15.75" customHeight="1">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row>
    <row r="34" ht="15.75" customHeight="1">
      <c r="A34" s="70"/>
      <c r="B34" s="70"/>
      <c r="C34" s="70"/>
      <c r="D34" s="70"/>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row>
    <row r="35" ht="15.75" customHeight="1">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row>
    <row r="36" ht="15.75" customHeight="1">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c r="AY36" s="70"/>
      <c r="AZ36" s="70"/>
      <c r="BA36" s="70"/>
      <c r="BB36" s="70"/>
      <c r="BC36" s="70"/>
      <c r="BD36" s="70"/>
    </row>
    <row r="37" ht="30.0" customHeight="1">
      <c r="A37" s="70"/>
      <c r="B37" s="70"/>
      <c r="C37" s="70"/>
      <c r="D37" s="70"/>
      <c r="E37" s="70"/>
      <c r="F37" s="70"/>
      <c r="G37" s="70"/>
      <c r="H37" s="413" t="s">
        <v>430</v>
      </c>
      <c r="I37" s="361"/>
      <c r="J37" s="361"/>
      <c r="K37" s="361"/>
      <c r="L37" s="361"/>
      <c r="M37" s="361"/>
      <c r="N37" s="364"/>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c r="AZ37" s="70"/>
      <c r="BA37" s="70"/>
      <c r="BB37" s="70"/>
      <c r="BC37" s="70"/>
      <c r="BD37" s="70"/>
    </row>
    <row r="38" ht="15.75" customHeight="1">
      <c r="A38" s="70"/>
      <c r="B38" s="70"/>
      <c r="C38" s="70"/>
      <c r="D38" s="70"/>
      <c r="E38" s="70"/>
      <c r="F38" s="70"/>
      <c r="G38" s="70"/>
      <c r="H38" s="414" t="s">
        <v>431</v>
      </c>
      <c r="I38" s="415" t="s">
        <v>432</v>
      </c>
      <c r="J38" s="361"/>
      <c r="K38" s="361"/>
      <c r="L38" s="361"/>
      <c r="M38" s="361"/>
      <c r="N38" s="364"/>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c r="BB38" s="70"/>
      <c r="BC38" s="70"/>
      <c r="BD38" s="70"/>
    </row>
    <row r="39" ht="39.75" customHeight="1">
      <c r="A39" s="70"/>
      <c r="B39" s="70"/>
      <c r="C39" s="70"/>
      <c r="D39" s="70"/>
      <c r="E39" s="70"/>
      <c r="F39" s="70"/>
      <c r="G39" s="70"/>
      <c r="H39" s="416">
        <v>0.0</v>
      </c>
      <c r="I39" s="417" t="s">
        <v>433</v>
      </c>
      <c r="J39" s="418"/>
      <c r="K39" s="418"/>
      <c r="L39" s="418"/>
      <c r="M39" s="418"/>
      <c r="N39" s="419"/>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c r="AZ39" s="70"/>
      <c r="BA39" s="70"/>
      <c r="BB39" s="70"/>
      <c r="BC39" s="70"/>
      <c r="BD39" s="70"/>
    </row>
    <row r="40" ht="39.75" customHeight="1">
      <c r="A40" s="70"/>
      <c r="B40" s="70"/>
      <c r="C40" s="70"/>
      <c r="D40" s="70"/>
      <c r="E40" s="70"/>
      <c r="F40" s="70"/>
      <c r="G40" s="70"/>
      <c r="H40" s="416" t="s">
        <v>434</v>
      </c>
      <c r="I40" s="412" t="s">
        <v>435</v>
      </c>
      <c r="N40" s="42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row>
    <row r="41" ht="39.75" customHeight="1">
      <c r="A41" s="70"/>
      <c r="B41" s="70"/>
      <c r="C41" s="70"/>
      <c r="D41" s="70"/>
      <c r="E41" s="70"/>
      <c r="F41" s="70"/>
      <c r="G41" s="70"/>
      <c r="H41" s="416" t="s">
        <v>436</v>
      </c>
      <c r="I41" s="412" t="s">
        <v>437</v>
      </c>
      <c r="N41" s="42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c r="BA41" s="70"/>
      <c r="BB41" s="70"/>
      <c r="BC41" s="70"/>
      <c r="BD41" s="70"/>
    </row>
    <row r="42" ht="39.75" customHeight="1">
      <c r="A42" s="70"/>
      <c r="B42" s="70"/>
      <c r="C42" s="70"/>
      <c r="D42" s="70"/>
      <c r="E42" s="70"/>
      <c r="F42" s="70"/>
      <c r="G42" s="70"/>
      <c r="H42" s="421" t="s">
        <v>438</v>
      </c>
      <c r="I42" s="422" t="s">
        <v>439</v>
      </c>
      <c r="J42" s="423"/>
      <c r="K42" s="423"/>
      <c r="L42" s="423"/>
      <c r="M42" s="423"/>
      <c r="N42" s="424"/>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row>
    <row r="43" ht="15.75" customHeight="1">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c r="BB43" s="70"/>
      <c r="BC43" s="70"/>
      <c r="BD43" s="70"/>
    </row>
    <row r="44" ht="32.25" customHeight="1">
      <c r="A44" s="70"/>
      <c r="B44" s="70"/>
      <c r="C44" s="70"/>
      <c r="D44" s="70"/>
      <c r="E44" s="70"/>
      <c r="F44" s="70"/>
      <c r="G44" s="70"/>
      <c r="H44" s="413" t="s">
        <v>430</v>
      </c>
      <c r="I44" s="361"/>
      <c r="J44" s="361"/>
      <c r="K44" s="361"/>
      <c r="L44" s="361"/>
      <c r="M44" s="361"/>
      <c r="N44" s="364"/>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c r="AZ44" s="70"/>
      <c r="BA44" s="70"/>
      <c r="BB44" s="70"/>
      <c r="BC44" s="70"/>
      <c r="BD44" s="70"/>
    </row>
    <row r="45" ht="15.75" customHeight="1">
      <c r="A45" s="70"/>
      <c r="B45" s="70"/>
      <c r="C45" s="70"/>
      <c r="D45" s="70"/>
      <c r="E45" s="70"/>
      <c r="F45" s="70"/>
      <c r="G45" s="70"/>
      <c r="H45" s="414" t="s">
        <v>431</v>
      </c>
      <c r="I45" s="415" t="s">
        <v>432</v>
      </c>
      <c r="J45" s="361"/>
      <c r="K45" s="361"/>
      <c r="L45" s="361"/>
      <c r="M45" s="361"/>
      <c r="N45" s="364"/>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c r="AZ45" s="70"/>
      <c r="BA45" s="70"/>
      <c r="BB45" s="70"/>
      <c r="BC45" s="70"/>
      <c r="BD45" s="70"/>
    </row>
    <row r="46" ht="39.75" customHeight="1">
      <c r="A46" s="70"/>
      <c r="B46" s="70"/>
      <c r="C46" s="70"/>
      <c r="D46" s="70"/>
      <c r="E46" s="70"/>
      <c r="F46" s="70"/>
      <c r="G46" s="70"/>
      <c r="H46" s="416">
        <v>0.0</v>
      </c>
      <c r="I46" s="417" t="s">
        <v>440</v>
      </c>
      <c r="J46" s="418"/>
      <c r="K46" s="418"/>
      <c r="L46" s="418"/>
      <c r="M46" s="418"/>
      <c r="N46" s="419"/>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c r="AZ46" s="70"/>
      <c r="BA46" s="70"/>
      <c r="BB46" s="70"/>
      <c r="BC46" s="70"/>
      <c r="BD46" s="70"/>
    </row>
    <row r="47" ht="39.75" customHeight="1">
      <c r="A47" s="70"/>
      <c r="B47" s="70"/>
      <c r="C47" s="70"/>
      <c r="D47" s="70"/>
      <c r="E47" s="70"/>
      <c r="F47" s="70"/>
      <c r="G47" s="70"/>
      <c r="H47" s="416" t="s">
        <v>434</v>
      </c>
      <c r="I47" s="412" t="s">
        <v>441</v>
      </c>
      <c r="N47" s="42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c r="AZ47" s="70"/>
      <c r="BA47" s="70"/>
      <c r="BB47" s="70"/>
      <c r="BC47" s="70"/>
      <c r="BD47" s="70"/>
    </row>
    <row r="48" ht="39.75" customHeight="1">
      <c r="A48" s="70"/>
      <c r="B48" s="70"/>
      <c r="C48" s="70"/>
      <c r="D48" s="70"/>
      <c r="E48" s="70"/>
      <c r="F48" s="70"/>
      <c r="G48" s="70"/>
      <c r="H48" s="416" t="s">
        <v>436</v>
      </c>
      <c r="I48" s="412" t="s">
        <v>442</v>
      </c>
      <c r="N48" s="42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c r="AZ48" s="70"/>
      <c r="BA48" s="70"/>
      <c r="BB48" s="70"/>
      <c r="BC48" s="70"/>
      <c r="BD48" s="70"/>
    </row>
    <row r="49" ht="39.75" customHeight="1">
      <c r="A49" s="70"/>
      <c r="B49" s="70"/>
      <c r="C49" s="70"/>
      <c r="D49" s="70"/>
      <c r="E49" s="70"/>
      <c r="F49" s="70"/>
      <c r="G49" s="70"/>
      <c r="H49" s="421" t="s">
        <v>438</v>
      </c>
      <c r="I49" s="422" t="s">
        <v>443</v>
      </c>
      <c r="J49" s="423"/>
      <c r="K49" s="423"/>
      <c r="L49" s="423"/>
      <c r="M49" s="423"/>
      <c r="N49" s="424"/>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c r="AZ49" s="70"/>
      <c r="BA49" s="70"/>
      <c r="BB49" s="70"/>
      <c r="BC49" s="70"/>
      <c r="BD49" s="70"/>
    </row>
    <row r="50" ht="15.75" customHeight="1">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row>
    <row r="51" ht="15.75" customHeight="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c r="AY51" s="70"/>
      <c r="AZ51" s="70"/>
      <c r="BA51" s="70"/>
      <c r="BB51" s="70"/>
      <c r="BC51" s="70"/>
      <c r="BD51" s="70"/>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I45:N45"/>
    <mergeCell ref="I46:N46"/>
    <mergeCell ref="I47:N47"/>
    <mergeCell ref="I48:N48"/>
    <mergeCell ref="I49:N49"/>
    <mergeCell ref="H37:N37"/>
    <mergeCell ref="I38:N38"/>
    <mergeCell ref="I39:N39"/>
    <mergeCell ref="I40:N40"/>
    <mergeCell ref="I41:N41"/>
    <mergeCell ref="I42:N42"/>
    <mergeCell ref="H44:N44"/>
  </mergeCells>
  <printOptions/>
  <pageMargins bottom="0.75" footer="0.0" header="0.0" left="0.7" right="0.7" top="0.75"/>
  <pageSetup paperSize="9" scale="95"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19.86"/>
    <col customWidth="1" min="2" max="2" width="38.71"/>
    <col customWidth="1" min="3" max="3" width="52.29"/>
    <col customWidth="1" min="4" max="4" width="62.71"/>
    <col customWidth="1" min="5" max="5" width="52.43"/>
    <col customWidth="1" min="6" max="6" width="36.14"/>
    <col customWidth="1" min="7" max="7" width="40.71"/>
    <col customWidth="1" min="8" max="14" width="15.71"/>
    <col customWidth="1" min="15" max="15" width="40.71"/>
    <col customWidth="1" min="16" max="16" width="15.0"/>
    <col customWidth="1" min="17" max="18" width="15.71"/>
    <col customWidth="1" hidden="1" min="19" max="19" width="25.0"/>
    <col customWidth="1" min="20" max="20" width="31.43"/>
    <col customWidth="1" min="21" max="21" width="28.71"/>
    <col customWidth="1" min="22" max="22" width="19.14"/>
    <col customWidth="1" hidden="1" min="23" max="23" width="15.71"/>
    <col customWidth="1" min="24" max="43" width="11.43"/>
  </cols>
  <sheetData>
    <row r="1" ht="15.75" customHeight="1">
      <c r="A1" s="11" t="s">
        <v>16</v>
      </c>
      <c r="B1" s="12" t="s">
        <v>17</v>
      </c>
      <c r="C1" s="12" t="s">
        <v>18</v>
      </c>
      <c r="D1" s="12" t="s">
        <v>19</v>
      </c>
      <c r="E1" s="12" t="s">
        <v>20</v>
      </c>
      <c r="F1" s="12" t="s">
        <v>21</v>
      </c>
      <c r="G1" s="12" t="s">
        <v>22</v>
      </c>
      <c r="H1" s="13" t="s">
        <v>23</v>
      </c>
      <c r="I1" s="14"/>
      <c r="J1" s="14"/>
      <c r="K1" s="14"/>
      <c r="L1" s="14"/>
      <c r="M1" s="14"/>
      <c r="N1" s="14"/>
      <c r="O1" s="14"/>
      <c r="P1" s="15"/>
      <c r="Q1" s="16" t="s">
        <v>24</v>
      </c>
      <c r="R1" s="14"/>
      <c r="S1" s="14"/>
      <c r="T1" s="14"/>
      <c r="U1" s="14"/>
      <c r="V1" s="14"/>
      <c r="W1" s="17"/>
    </row>
    <row r="2" ht="33.0" customHeight="1">
      <c r="A2" s="18"/>
      <c r="B2" s="18"/>
      <c r="C2" s="18"/>
      <c r="D2" s="18"/>
      <c r="E2" s="18"/>
      <c r="F2" s="18"/>
      <c r="G2" s="19"/>
      <c r="H2" s="20" t="s">
        <v>25</v>
      </c>
      <c r="I2" s="20" t="s">
        <v>26</v>
      </c>
      <c r="J2" s="20" t="s">
        <v>27</v>
      </c>
      <c r="K2" s="20" t="s">
        <v>28</v>
      </c>
      <c r="L2" s="21" t="s">
        <v>29</v>
      </c>
      <c r="M2" s="21" t="s">
        <v>30</v>
      </c>
      <c r="N2" s="21" t="s">
        <v>31</v>
      </c>
      <c r="O2" s="21" t="s">
        <v>32</v>
      </c>
      <c r="P2" s="20" t="s">
        <v>33</v>
      </c>
      <c r="Q2" s="22" t="s">
        <v>34</v>
      </c>
      <c r="R2" s="22" t="s">
        <v>35</v>
      </c>
      <c r="S2" s="23" t="s">
        <v>36</v>
      </c>
      <c r="T2" s="24" t="s">
        <v>37</v>
      </c>
      <c r="U2" s="24" t="s">
        <v>38</v>
      </c>
      <c r="V2" s="24" t="s">
        <v>39</v>
      </c>
      <c r="W2" s="25" t="s">
        <v>40</v>
      </c>
    </row>
    <row r="3" ht="73.5" customHeight="1">
      <c r="A3" s="26" t="s">
        <v>41</v>
      </c>
      <c r="B3" s="27" t="s">
        <v>42</v>
      </c>
      <c r="C3" s="27" t="s">
        <v>43</v>
      </c>
      <c r="D3" s="28" t="s">
        <v>44</v>
      </c>
      <c r="E3" s="27"/>
      <c r="F3" s="27" t="s">
        <v>45</v>
      </c>
      <c r="G3" s="29"/>
      <c r="H3" s="30"/>
      <c r="I3" s="30"/>
      <c r="J3" s="30"/>
      <c r="K3" s="30"/>
      <c r="L3" s="30"/>
      <c r="M3" s="30"/>
      <c r="N3" s="30"/>
      <c r="O3" s="29"/>
      <c r="P3" s="31" t="str">
        <f t="shared" ref="P3:P9" si="1">IF(N3=1,-1,IF(M3=1,0,IF(L3=1,1,IF(K3=1,2,IF(J3=1,3,IF(I3=1,4,IF(H3=1,5,"ND")))))))</f>
        <v>ND</v>
      </c>
      <c r="Q3" s="32"/>
      <c r="R3" s="33"/>
      <c r="S3" s="33"/>
      <c r="T3" s="33"/>
      <c r="U3" s="33"/>
      <c r="V3" s="33"/>
      <c r="W3" s="33"/>
    </row>
    <row r="4" ht="82.5" customHeight="1">
      <c r="A4" s="26" t="s">
        <v>41</v>
      </c>
      <c r="B4" s="27" t="s">
        <v>46</v>
      </c>
      <c r="C4" s="27" t="s">
        <v>47</v>
      </c>
      <c r="D4" s="28" t="s">
        <v>48</v>
      </c>
      <c r="E4" s="27"/>
      <c r="F4" s="27" t="s">
        <v>45</v>
      </c>
      <c r="G4" s="29"/>
      <c r="H4" s="30"/>
      <c r="I4" s="30"/>
      <c r="J4" s="30"/>
      <c r="K4" s="30"/>
      <c r="L4" s="30"/>
      <c r="M4" s="30"/>
      <c r="N4" s="30"/>
      <c r="O4" s="29"/>
      <c r="P4" s="31" t="str">
        <f t="shared" si="1"/>
        <v>ND</v>
      </c>
      <c r="Q4" s="32"/>
      <c r="R4" s="34"/>
      <c r="S4" s="34"/>
      <c r="T4" s="34"/>
      <c r="U4" s="34"/>
      <c r="V4" s="34"/>
      <c r="W4" s="34"/>
    </row>
    <row r="5" ht="94.5" customHeight="1">
      <c r="A5" s="26" t="s">
        <v>41</v>
      </c>
      <c r="B5" s="27" t="s">
        <v>49</v>
      </c>
      <c r="C5" s="27" t="s">
        <v>50</v>
      </c>
      <c r="D5" s="35" t="s">
        <v>51</v>
      </c>
      <c r="E5" s="36"/>
      <c r="F5" s="27" t="s">
        <v>52</v>
      </c>
      <c r="G5" s="37"/>
      <c r="H5" s="30"/>
      <c r="I5" s="30"/>
      <c r="J5" s="30"/>
      <c r="K5" s="30"/>
      <c r="L5" s="30"/>
      <c r="M5" s="30"/>
      <c r="N5" s="30"/>
      <c r="O5" s="38"/>
      <c r="P5" s="31" t="str">
        <f t="shared" si="1"/>
        <v>ND</v>
      </c>
      <c r="Q5" s="32"/>
      <c r="R5" s="34"/>
      <c r="S5" s="34"/>
      <c r="T5" s="34"/>
      <c r="U5" s="34"/>
      <c r="V5" s="34"/>
      <c r="W5" s="34"/>
      <c r="X5" s="39"/>
      <c r="Y5" s="39"/>
      <c r="Z5" s="39"/>
      <c r="AA5" s="39"/>
      <c r="AB5" s="39"/>
      <c r="AC5" s="39"/>
      <c r="AD5" s="39"/>
      <c r="AE5" s="39"/>
      <c r="AF5" s="39"/>
      <c r="AG5" s="39"/>
      <c r="AH5" s="39"/>
      <c r="AI5" s="39"/>
      <c r="AJ5" s="39"/>
      <c r="AK5" s="39"/>
      <c r="AL5" s="39"/>
      <c r="AM5" s="39"/>
      <c r="AN5" s="39"/>
      <c r="AO5" s="39"/>
      <c r="AP5" s="39"/>
      <c r="AQ5" s="39"/>
    </row>
    <row r="6" ht="67.5" customHeight="1">
      <c r="A6" s="26" t="s">
        <v>41</v>
      </c>
      <c r="B6" s="27" t="s">
        <v>53</v>
      </c>
      <c r="C6" s="40" t="s">
        <v>54</v>
      </c>
      <c r="D6" s="27"/>
      <c r="E6" s="27"/>
      <c r="F6" s="27" t="s">
        <v>55</v>
      </c>
      <c r="G6" s="29"/>
      <c r="H6" s="30"/>
      <c r="I6" s="30"/>
      <c r="J6" s="30"/>
      <c r="K6" s="30"/>
      <c r="L6" s="30"/>
      <c r="M6" s="30"/>
      <c r="N6" s="30"/>
      <c r="O6" s="41"/>
      <c r="P6" s="31" t="str">
        <f t="shared" si="1"/>
        <v>ND</v>
      </c>
      <c r="Q6" s="32"/>
      <c r="R6" s="34"/>
      <c r="S6" s="34"/>
      <c r="T6" s="34"/>
      <c r="U6" s="34"/>
      <c r="V6" s="34"/>
      <c r="W6" s="34"/>
    </row>
    <row r="7" ht="75.0" customHeight="1">
      <c r="A7" s="26" t="s">
        <v>41</v>
      </c>
      <c r="B7" s="27" t="s">
        <v>56</v>
      </c>
      <c r="C7" s="27" t="s">
        <v>57</v>
      </c>
      <c r="D7" s="42"/>
      <c r="E7" s="27"/>
      <c r="F7" s="27" t="s">
        <v>58</v>
      </c>
      <c r="G7" s="29"/>
      <c r="H7" s="30"/>
      <c r="I7" s="30"/>
      <c r="J7" s="30"/>
      <c r="K7" s="30"/>
      <c r="L7" s="30"/>
      <c r="M7" s="30"/>
      <c r="N7" s="30"/>
      <c r="O7" s="41"/>
      <c r="P7" s="31" t="str">
        <f t="shared" si="1"/>
        <v>ND</v>
      </c>
      <c r="Q7" s="32"/>
      <c r="R7" s="34"/>
      <c r="S7" s="34"/>
      <c r="T7" s="34"/>
      <c r="U7" s="34"/>
      <c r="V7" s="34"/>
      <c r="W7" s="34"/>
    </row>
    <row r="8" ht="99.0" customHeight="1">
      <c r="A8" s="26" t="s">
        <v>41</v>
      </c>
      <c r="B8" s="27" t="s">
        <v>59</v>
      </c>
      <c r="C8" s="27" t="s">
        <v>60</v>
      </c>
      <c r="D8" s="27"/>
      <c r="E8" s="27"/>
      <c r="F8" s="27" t="s">
        <v>61</v>
      </c>
      <c r="G8" s="29"/>
      <c r="H8" s="30"/>
      <c r="I8" s="30"/>
      <c r="J8" s="30"/>
      <c r="K8" s="30"/>
      <c r="L8" s="30"/>
      <c r="M8" s="30"/>
      <c r="N8" s="30"/>
      <c r="O8" s="41"/>
      <c r="P8" s="31" t="str">
        <f t="shared" si="1"/>
        <v>ND</v>
      </c>
      <c r="Q8" s="32"/>
      <c r="R8" s="34"/>
      <c r="S8" s="34"/>
      <c r="T8" s="34"/>
      <c r="U8" s="34"/>
      <c r="V8" s="34"/>
      <c r="W8" s="34"/>
    </row>
    <row r="9" ht="117.0" customHeight="1">
      <c r="A9" s="26" t="s">
        <v>41</v>
      </c>
      <c r="B9" s="43" t="s">
        <v>62</v>
      </c>
      <c r="C9" s="44" t="s">
        <v>63</v>
      </c>
      <c r="D9" s="45"/>
      <c r="E9" s="45"/>
      <c r="F9" s="43" t="s">
        <v>61</v>
      </c>
      <c r="G9" s="37"/>
      <c r="H9" s="30"/>
      <c r="I9" s="30"/>
      <c r="J9" s="30"/>
      <c r="K9" s="30"/>
      <c r="L9" s="30"/>
      <c r="M9" s="30"/>
      <c r="N9" s="30"/>
      <c r="O9" s="38"/>
      <c r="P9" s="31" t="str">
        <f t="shared" si="1"/>
        <v>ND</v>
      </c>
      <c r="Q9" s="32"/>
      <c r="R9" s="46"/>
      <c r="S9" s="46"/>
      <c r="T9" s="46"/>
      <c r="U9" s="46"/>
      <c r="V9" s="46"/>
      <c r="W9" s="46"/>
      <c r="X9" s="39"/>
      <c r="Y9" s="39"/>
      <c r="Z9" s="39"/>
      <c r="AA9" s="39"/>
      <c r="AB9" s="39"/>
      <c r="AC9" s="39"/>
      <c r="AD9" s="39"/>
      <c r="AE9" s="39"/>
      <c r="AF9" s="39"/>
      <c r="AG9" s="39"/>
      <c r="AH9" s="39"/>
      <c r="AI9" s="39"/>
      <c r="AJ9" s="39"/>
      <c r="AK9" s="39"/>
      <c r="AL9" s="39"/>
      <c r="AM9" s="39"/>
      <c r="AN9" s="39"/>
      <c r="AO9" s="39"/>
      <c r="AP9" s="39"/>
      <c r="AQ9" s="39"/>
    </row>
    <row r="10">
      <c r="A10" s="47" t="s">
        <v>41</v>
      </c>
      <c r="B10" s="48"/>
      <c r="C10" s="48"/>
      <c r="D10" s="48"/>
      <c r="E10" s="48"/>
      <c r="F10" s="48"/>
      <c r="G10" s="49"/>
      <c r="H10" s="50"/>
      <c r="I10" s="50"/>
      <c r="J10" s="50"/>
      <c r="K10" s="50"/>
      <c r="L10" s="50"/>
      <c r="M10" s="50"/>
      <c r="N10" s="50"/>
      <c r="O10" s="51"/>
      <c r="P10" s="52"/>
      <c r="Q10" s="53">
        <f>SUM(P3:P9)</f>
        <v>0</v>
      </c>
      <c r="R10" s="52">
        <v>35.0</v>
      </c>
      <c r="S10" s="54">
        <f>SUM(M3:M9)/7</f>
        <v>0</v>
      </c>
      <c r="T10" s="54">
        <f>Q10/R10</f>
        <v>0</v>
      </c>
      <c r="U10" s="54">
        <f>1-T10</f>
        <v>1</v>
      </c>
      <c r="V10" s="54">
        <f>T10*35/100</f>
        <v>0</v>
      </c>
      <c r="W10" s="55" t="str">
        <f>_xludf.MODE.SNGL(P3:P9)</f>
        <v>#NAME?</v>
      </c>
      <c r="X10" s="56"/>
      <c r="Y10" s="56"/>
      <c r="Z10" s="56"/>
      <c r="AA10" s="56"/>
      <c r="AB10" s="56"/>
      <c r="AC10" s="56"/>
      <c r="AD10" s="56"/>
      <c r="AE10" s="56"/>
      <c r="AF10" s="56"/>
      <c r="AG10" s="56"/>
      <c r="AH10" s="56"/>
      <c r="AI10" s="56"/>
      <c r="AJ10" s="56"/>
      <c r="AK10" s="56"/>
      <c r="AL10" s="56"/>
      <c r="AM10" s="56"/>
      <c r="AN10" s="56"/>
      <c r="AO10" s="56"/>
      <c r="AP10" s="56"/>
      <c r="AQ10" s="56"/>
    </row>
    <row r="11" ht="108.75" customHeight="1">
      <c r="A11" s="26" t="s">
        <v>64</v>
      </c>
      <c r="B11" s="57" t="s">
        <v>65</v>
      </c>
      <c r="C11" s="57" t="s">
        <v>66</v>
      </c>
      <c r="D11" s="57"/>
      <c r="E11" s="57"/>
      <c r="F11" s="57" t="s">
        <v>67</v>
      </c>
      <c r="G11" s="29"/>
      <c r="H11" s="30"/>
      <c r="I11" s="30"/>
      <c r="J11" s="30"/>
      <c r="K11" s="30"/>
      <c r="L11" s="30"/>
      <c r="M11" s="30"/>
      <c r="N11" s="30"/>
      <c r="O11" s="41"/>
      <c r="P11" s="31" t="str">
        <f t="shared" ref="P11:P12" si="2">IF(N11=1,-1,IF(M11=1,0,IF(L11=1,1,IF(K11=1,2,IF(J11=1,3,IF(I11=1,4,IF(H11=1,5,"ND")))))))</f>
        <v>ND</v>
      </c>
      <c r="Q11" s="32"/>
      <c r="R11" s="58"/>
      <c r="S11" s="58"/>
      <c r="T11" s="58"/>
      <c r="U11" s="58"/>
      <c r="V11" s="58"/>
      <c r="W11" s="58"/>
    </row>
    <row r="12" ht="135.75" customHeight="1">
      <c r="A12" s="26" t="s">
        <v>64</v>
      </c>
      <c r="B12" s="43" t="s">
        <v>68</v>
      </c>
      <c r="C12" s="43" t="s">
        <v>69</v>
      </c>
      <c r="D12" s="43"/>
      <c r="E12" s="43"/>
      <c r="F12" s="43" t="s">
        <v>70</v>
      </c>
      <c r="G12" s="29"/>
      <c r="H12" s="30"/>
      <c r="I12" s="30"/>
      <c r="J12" s="30"/>
      <c r="K12" s="30"/>
      <c r="L12" s="30"/>
      <c r="M12" s="30"/>
      <c r="N12" s="30"/>
      <c r="O12" s="41"/>
      <c r="P12" s="30" t="str">
        <f t="shared" si="2"/>
        <v>ND</v>
      </c>
      <c r="Q12" s="32"/>
      <c r="R12" s="59"/>
      <c r="S12" s="59"/>
      <c r="T12" s="59"/>
      <c r="U12" s="59"/>
      <c r="V12" s="59"/>
      <c r="W12" s="59"/>
    </row>
    <row r="13">
      <c r="A13" s="60" t="s">
        <v>64</v>
      </c>
      <c r="B13" s="61"/>
      <c r="C13" s="62"/>
      <c r="D13" s="62"/>
      <c r="E13" s="62"/>
      <c r="F13" s="62"/>
      <c r="G13" s="63"/>
      <c r="H13" s="64"/>
      <c r="I13" s="64"/>
      <c r="J13" s="64"/>
      <c r="K13" s="64"/>
      <c r="L13" s="64"/>
      <c r="M13" s="64"/>
      <c r="N13" s="65"/>
      <c r="O13" s="66"/>
      <c r="P13" s="64"/>
      <c r="Q13" s="67">
        <f>SUM(P11:P12)</f>
        <v>0</v>
      </c>
      <c r="R13" s="64">
        <v>10.0</v>
      </c>
      <c r="S13" s="68">
        <f>SUM(M11:M12)/2</f>
        <v>0</v>
      </c>
      <c r="T13" s="68">
        <f t="shared" ref="T13:T14" si="3">Q13/R13</f>
        <v>0</v>
      </c>
      <c r="U13" s="68">
        <f t="shared" ref="U13:U14" si="4">1-T13</f>
        <v>1</v>
      </c>
      <c r="V13" s="68">
        <f>T13*10/100</f>
        <v>0</v>
      </c>
      <c r="W13" s="69">
        <f>MIN(P11:P12)</f>
        <v>0</v>
      </c>
      <c r="X13" s="70"/>
      <c r="Y13" s="70"/>
      <c r="Z13" s="70"/>
      <c r="AA13" s="70"/>
      <c r="AB13" s="70"/>
      <c r="AC13" s="70"/>
      <c r="AD13" s="70"/>
      <c r="AE13" s="70"/>
      <c r="AF13" s="70"/>
      <c r="AG13" s="70"/>
      <c r="AH13" s="70"/>
      <c r="AI13" s="70"/>
      <c r="AJ13" s="70"/>
      <c r="AK13" s="70"/>
      <c r="AL13" s="70"/>
      <c r="AM13" s="70"/>
      <c r="AN13" s="70"/>
      <c r="AO13" s="70"/>
      <c r="AP13" s="70"/>
      <c r="AQ13" s="70"/>
    </row>
    <row r="14">
      <c r="A14" s="71" t="s">
        <v>71</v>
      </c>
      <c r="B14" s="72" t="s">
        <v>72</v>
      </c>
      <c r="C14" s="48" t="s">
        <v>73</v>
      </c>
      <c r="D14" s="48"/>
      <c r="E14" s="48"/>
      <c r="F14" s="73" t="s">
        <v>74</v>
      </c>
      <c r="G14" s="74"/>
      <c r="H14" s="51"/>
      <c r="I14" s="51"/>
      <c r="J14" s="51"/>
      <c r="K14" s="51"/>
      <c r="L14" s="51"/>
      <c r="M14" s="51"/>
      <c r="N14" s="51"/>
      <c r="O14" s="51"/>
      <c r="P14" s="75" t="str">
        <f t="shared" ref="P14:P16" si="5">IF(N14=1,-1,IF(M14=1,0,IF(L14=1,1,IF(K14=1,2,IF(J14=1,3,IF(I14=1,4,IF(H14=1,5,"ND")))))))</f>
        <v>ND</v>
      </c>
      <c r="Q14" s="67">
        <f>SUM(P14)</f>
        <v>0</v>
      </c>
      <c r="R14" s="76">
        <v>5.0</v>
      </c>
      <c r="S14" s="77">
        <f>M14/1</f>
        <v>0</v>
      </c>
      <c r="T14" s="77">
        <f t="shared" si="3"/>
        <v>0</v>
      </c>
      <c r="U14" s="77">
        <f t="shared" si="4"/>
        <v>1</v>
      </c>
      <c r="V14" s="77">
        <f>T14*5/100</f>
        <v>0</v>
      </c>
      <c r="W14" s="78" t="str">
        <f>P14</f>
        <v>ND</v>
      </c>
    </row>
    <row r="15">
      <c r="A15" s="26" t="s">
        <v>75</v>
      </c>
      <c r="B15" s="79" t="s">
        <v>76</v>
      </c>
      <c r="C15" s="57" t="s">
        <v>77</v>
      </c>
      <c r="D15" s="57"/>
      <c r="E15" s="57"/>
      <c r="F15" s="57" t="s">
        <v>78</v>
      </c>
      <c r="G15" s="29"/>
      <c r="H15" s="30"/>
      <c r="I15" s="30"/>
      <c r="J15" s="30"/>
      <c r="K15" s="30"/>
      <c r="L15" s="30"/>
      <c r="M15" s="30"/>
      <c r="N15" s="30"/>
      <c r="O15" s="41"/>
      <c r="P15" s="30" t="str">
        <f t="shared" si="5"/>
        <v>ND</v>
      </c>
      <c r="Q15" s="32"/>
      <c r="R15" s="58"/>
      <c r="S15" s="58"/>
      <c r="T15" s="58"/>
      <c r="U15" s="58"/>
      <c r="V15" s="58"/>
      <c r="W15" s="58"/>
    </row>
    <row r="16">
      <c r="A16" s="26" t="s">
        <v>75</v>
      </c>
      <c r="B16" s="80" t="s">
        <v>79</v>
      </c>
      <c r="C16" s="43" t="s">
        <v>80</v>
      </c>
      <c r="D16" s="43"/>
      <c r="E16" s="43"/>
      <c r="F16" s="43" t="s">
        <v>78</v>
      </c>
      <c r="G16" s="29"/>
      <c r="H16" s="30"/>
      <c r="I16" s="30"/>
      <c r="J16" s="30"/>
      <c r="K16" s="30"/>
      <c r="L16" s="30"/>
      <c r="M16" s="30"/>
      <c r="N16" s="30"/>
      <c r="O16" s="41"/>
      <c r="P16" s="30" t="str">
        <f t="shared" si="5"/>
        <v>ND</v>
      </c>
      <c r="Q16" s="32"/>
      <c r="R16" s="81"/>
      <c r="S16" s="81"/>
      <c r="T16" s="81"/>
      <c r="U16" s="81"/>
      <c r="V16" s="81"/>
      <c r="W16" s="81"/>
    </row>
    <row r="17">
      <c r="A17" s="60" t="s">
        <v>75</v>
      </c>
      <c r="B17" s="48"/>
      <c r="C17" s="48"/>
      <c r="D17" s="48"/>
      <c r="E17" s="48"/>
      <c r="F17" s="48"/>
      <c r="G17" s="49"/>
      <c r="H17" s="50"/>
      <c r="I17" s="50"/>
      <c r="J17" s="50"/>
      <c r="K17" s="50"/>
      <c r="L17" s="50"/>
      <c r="M17" s="50"/>
      <c r="N17" s="82"/>
      <c r="O17" s="51"/>
      <c r="P17" s="50"/>
      <c r="Q17" s="83">
        <f>SUM(P15:P16)</f>
        <v>0</v>
      </c>
      <c r="R17" s="50">
        <v>10.0</v>
      </c>
      <c r="S17" s="84">
        <f>SUM(M15:M16)/2</f>
        <v>0</v>
      </c>
      <c r="T17" s="84">
        <f>Q17/R17</f>
        <v>0</v>
      </c>
      <c r="U17" s="84">
        <f>1-T17</f>
        <v>1</v>
      </c>
      <c r="V17" s="84">
        <f>T17*10/100</f>
        <v>0</v>
      </c>
      <c r="W17" s="85">
        <f>MIN(P15:P16)</f>
        <v>0</v>
      </c>
      <c r="X17" s="70"/>
      <c r="Y17" s="70"/>
      <c r="Z17" s="70"/>
      <c r="AA17" s="70"/>
      <c r="AB17" s="70"/>
      <c r="AC17" s="70"/>
      <c r="AD17" s="70"/>
      <c r="AE17" s="70"/>
      <c r="AF17" s="70"/>
      <c r="AG17" s="70"/>
      <c r="AH17" s="70"/>
      <c r="AI17" s="70"/>
      <c r="AJ17" s="70"/>
      <c r="AK17" s="70"/>
      <c r="AL17" s="70"/>
      <c r="AM17" s="70"/>
      <c r="AN17" s="70"/>
      <c r="AO17" s="70"/>
      <c r="AP17" s="70"/>
      <c r="AQ17" s="70"/>
    </row>
    <row r="18">
      <c r="A18" s="26" t="s">
        <v>81</v>
      </c>
      <c r="B18" s="57" t="s">
        <v>82</v>
      </c>
      <c r="C18" s="57" t="s">
        <v>83</v>
      </c>
      <c r="D18" s="57"/>
      <c r="E18" s="57"/>
      <c r="F18" s="57" t="s">
        <v>84</v>
      </c>
      <c r="G18" s="29"/>
      <c r="H18" s="30"/>
      <c r="I18" s="30"/>
      <c r="J18" s="30"/>
      <c r="K18" s="30"/>
      <c r="L18" s="30"/>
      <c r="M18" s="30"/>
      <c r="N18" s="30"/>
      <c r="O18" s="29"/>
      <c r="P18" s="30" t="str">
        <f t="shared" ref="P18:P21" si="6">IF(N18=1,-1,IF(M18=1,0,IF(L18=1,1,IF(K18=1,2,IF(J18=1,3,IF(I18=1,4,IF(H18=1,5,"ND")))))))</f>
        <v>ND</v>
      </c>
      <c r="Q18" s="32"/>
      <c r="R18" s="58"/>
      <c r="S18" s="58"/>
      <c r="T18" s="58"/>
      <c r="U18" s="58"/>
      <c r="V18" s="58"/>
      <c r="W18" s="58"/>
    </row>
    <row r="19">
      <c r="A19" s="26" t="s">
        <v>81</v>
      </c>
      <c r="B19" s="27" t="s">
        <v>85</v>
      </c>
      <c r="C19" s="27" t="s">
        <v>86</v>
      </c>
      <c r="D19" s="57"/>
      <c r="E19" s="27"/>
      <c r="F19" s="27" t="s">
        <v>87</v>
      </c>
      <c r="G19" s="29"/>
      <c r="H19" s="30"/>
      <c r="I19" s="30"/>
      <c r="J19" s="30"/>
      <c r="K19" s="30"/>
      <c r="L19" s="30"/>
      <c r="M19" s="30"/>
      <c r="N19" s="30"/>
      <c r="O19" s="29"/>
      <c r="P19" s="30" t="str">
        <f t="shared" si="6"/>
        <v>ND</v>
      </c>
      <c r="Q19" s="32"/>
      <c r="R19" s="34"/>
      <c r="S19" s="34"/>
      <c r="T19" s="34"/>
      <c r="U19" s="34"/>
      <c r="V19" s="34"/>
      <c r="W19" s="34"/>
    </row>
    <row r="20">
      <c r="A20" s="26" t="s">
        <v>81</v>
      </c>
      <c r="B20" s="27" t="s">
        <v>88</v>
      </c>
      <c r="C20" s="27" t="s">
        <v>89</v>
      </c>
      <c r="D20" s="36"/>
      <c r="E20" s="36"/>
      <c r="F20" s="27" t="s">
        <v>90</v>
      </c>
      <c r="G20" s="37"/>
      <c r="H20" s="30"/>
      <c r="I20" s="30"/>
      <c r="J20" s="30"/>
      <c r="K20" s="30"/>
      <c r="L20" s="30"/>
      <c r="M20" s="30"/>
      <c r="N20" s="30"/>
      <c r="O20" s="37"/>
      <c r="P20" s="31" t="str">
        <f t="shared" si="6"/>
        <v>ND</v>
      </c>
      <c r="Q20" s="32"/>
      <c r="R20" s="86"/>
      <c r="S20" s="86"/>
      <c r="T20" s="86"/>
      <c r="U20" s="86"/>
      <c r="V20" s="86"/>
      <c r="W20" s="86"/>
      <c r="X20" s="39"/>
      <c r="Y20" s="39"/>
      <c r="Z20" s="39"/>
      <c r="AA20" s="39"/>
      <c r="AB20" s="39"/>
      <c r="AC20" s="39"/>
      <c r="AD20" s="39"/>
      <c r="AE20" s="39"/>
      <c r="AF20" s="39"/>
      <c r="AG20" s="39"/>
      <c r="AH20" s="39"/>
      <c r="AI20" s="39"/>
      <c r="AJ20" s="39"/>
      <c r="AK20" s="39"/>
      <c r="AL20" s="39"/>
      <c r="AM20" s="39"/>
      <c r="AN20" s="39"/>
      <c r="AO20" s="39"/>
      <c r="AP20" s="39"/>
      <c r="AQ20" s="39"/>
    </row>
    <row r="21" ht="74.25" customHeight="1">
      <c r="A21" s="26" t="s">
        <v>81</v>
      </c>
      <c r="B21" s="43" t="s">
        <v>91</v>
      </c>
      <c r="C21" s="43" t="s">
        <v>92</v>
      </c>
      <c r="D21" s="43"/>
      <c r="E21" s="43"/>
      <c r="F21" s="43" t="s">
        <v>93</v>
      </c>
      <c r="G21" s="29"/>
      <c r="H21" s="30"/>
      <c r="I21" s="30"/>
      <c r="J21" s="30"/>
      <c r="K21" s="30"/>
      <c r="L21" s="30"/>
      <c r="M21" s="30"/>
      <c r="N21" s="30"/>
      <c r="O21" s="29"/>
      <c r="P21" s="30" t="str">
        <f t="shared" si="6"/>
        <v>ND</v>
      </c>
      <c r="Q21" s="32"/>
      <c r="R21" s="81"/>
      <c r="S21" s="81"/>
      <c r="T21" s="81"/>
      <c r="U21" s="81"/>
      <c r="V21" s="81"/>
      <c r="W21" s="81"/>
    </row>
    <row r="22" ht="15.75" customHeight="1">
      <c r="A22" s="60" t="s">
        <v>81</v>
      </c>
      <c r="B22" s="48"/>
      <c r="C22" s="48"/>
      <c r="D22" s="48"/>
      <c r="E22" s="48"/>
      <c r="F22" s="48"/>
      <c r="G22" s="49"/>
      <c r="H22" s="50"/>
      <c r="I22" s="50"/>
      <c r="J22" s="50"/>
      <c r="K22" s="50"/>
      <c r="L22" s="50"/>
      <c r="M22" s="50"/>
      <c r="N22" s="82"/>
      <c r="O22" s="49"/>
      <c r="P22" s="50"/>
      <c r="Q22" s="83">
        <f>SUM(P18:P21)</f>
        <v>0</v>
      </c>
      <c r="R22" s="50">
        <v>20.0</v>
      </c>
      <c r="S22" s="84">
        <f>SUM(M18:M21)/4</f>
        <v>0</v>
      </c>
      <c r="T22" s="84">
        <f t="shared" ref="T22:T23" si="7">Q22/R22</f>
        <v>0</v>
      </c>
      <c r="U22" s="84">
        <f t="shared" ref="U22:U23" si="8">1-T22</f>
        <v>1</v>
      </c>
      <c r="V22" s="84">
        <f>T22*20/100</f>
        <v>0</v>
      </c>
      <c r="W22" s="85" t="str">
        <f>_xludf.MODE.SNGL(P18:P21)</f>
        <v>#NAME?</v>
      </c>
    </row>
    <row r="23" ht="47.25" customHeight="1">
      <c r="A23" s="87" t="s">
        <v>94</v>
      </c>
      <c r="B23" s="88" t="s">
        <v>95</v>
      </c>
      <c r="C23" s="89" t="s">
        <v>96</v>
      </c>
      <c r="D23" s="89"/>
      <c r="E23" s="89"/>
      <c r="F23" s="89" t="s">
        <v>97</v>
      </c>
      <c r="G23" s="90"/>
      <c r="H23" s="90"/>
      <c r="I23" s="90"/>
      <c r="J23" s="90"/>
      <c r="K23" s="90"/>
      <c r="L23" s="90"/>
      <c r="M23" s="90"/>
      <c r="N23" s="90"/>
      <c r="O23" s="90"/>
      <c r="P23" s="91" t="str">
        <f t="shared" ref="P23:P26" si="9">IF(N23=1,-1,IF(M23=1,0,IF(L23=1,1,IF(K23=1,2,IF(J23=1,3,IF(I23=1,4,IF(H23=1,5,"ND")))))))</f>
        <v>ND</v>
      </c>
      <c r="Q23" s="92">
        <f>SUM(P23)</f>
        <v>0</v>
      </c>
      <c r="R23" s="91">
        <v>5.0</v>
      </c>
      <c r="S23" s="93">
        <f>M23/1</f>
        <v>0</v>
      </c>
      <c r="T23" s="93">
        <f t="shared" si="7"/>
        <v>0</v>
      </c>
      <c r="U23" s="93">
        <f t="shared" si="8"/>
        <v>1</v>
      </c>
      <c r="V23" s="93">
        <f>T23*5/100</f>
        <v>0</v>
      </c>
      <c r="W23" s="94" t="str">
        <f>P23</f>
        <v>ND</v>
      </c>
    </row>
    <row r="24" ht="53.25" customHeight="1">
      <c r="A24" s="95" t="s">
        <v>98</v>
      </c>
      <c r="B24" s="96" t="s">
        <v>99</v>
      </c>
      <c r="C24" s="97" t="s">
        <v>100</v>
      </c>
      <c r="D24" s="98"/>
      <c r="E24" s="99"/>
      <c r="F24" s="96" t="s">
        <v>101</v>
      </c>
      <c r="G24" s="37"/>
      <c r="H24" s="30"/>
      <c r="I24" s="30"/>
      <c r="J24" s="30"/>
      <c r="K24" s="30"/>
      <c r="L24" s="30"/>
      <c r="M24" s="30"/>
      <c r="N24" s="30"/>
      <c r="O24" s="37"/>
      <c r="P24" s="31" t="str">
        <f t="shared" si="9"/>
        <v>ND</v>
      </c>
      <c r="Q24" s="32"/>
      <c r="R24" s="100"/>
      <c r="S24" s="100"/>
      <c r="T24" s="100"/>
      <c r="U24" s="100"/>
      <c r="V24" s="100"/>
      <c r="W24" s="100"/>
      <c r="X24" s="39"/>
      <c r="Y24" s="39"/>
      <c r="Z24" s="39"/>
      <c r="AA24" s="39"/>
      <c r="AB24" s="39"/>
      <c r="AC24" s="39"/>
      <c r="AD24" s="39"/>
      <c r="AE24" s="39"/>
      <c r="AF24" s="39"/>
      <c r="AG24" s="39"/>
      <c r="AH24" s="39"/>
      <c r="AI24" s="39"/>
      <c r="AJ24" s="39"/>
      <c r="AK24" s="39"/>
      <c r="AL24" s="39"/>
      <c r="AM24" s="39"/>
      <c r="AN24" s="39"/>
      <c r="AO24" s="39"/>
      <c r="AP24" s="39"/>
      <c r="AQ24" s="39"/>
    </row>
    <row r="25" ht="44.25" customHeight="1">
      <c r="A25" s="101" t="s">
        <v>102</v>
      </c>
      <c r="B25" s="96" t="s">
        <v>103</v>
      </c>
      <c r="C25" s="97" t="s">
        <v>104</v>
      </c>
      <c r="D25" s="98"/>
      <c r="E25" s="99"/>
      <c r="F25" s="96" t="s">
        <v>105</v>
      </c>
      <c r="G25" s="37"/>
      <c r="H25" s="30"/>
      <c r="I25" s="30"/>
      <c r="J25" s="30"/>
      <c r="K25" s="30"/>
      <c r="L25" s="30"/>
      <c r="M25" s="30"/>
      <c r="N25" s="30"/>
      <c r="O25" s="37"/>
      <c r="P25" s="31" t="str">
        <f t="shared" si="9"/>
        <v>ND</v>
      </c>
      <c r="Q25" s="32"/>
      <c r="R25" s="34"/>
      <c r="S25" s="34"/>
      <c r="T25" s="34"/>
      <c r="U25" s="34"/>
      <c r="V25" s="34"/>
      <c r="W25" s="34"/>
      <c r="X25" s="39"/>
      <c r="Y25" s="39"/>
      <c r="Z25" s="39"/>
      <c r="AA25" s="39"/>
      <c r="AB25" s="39"/>
      <c r="AC25" s="39"/>
      <c r="AD25" s="39"/>
      <c r="AE25" s="39"/>
      <c r="AF25" s="39"/>
      <c r="AG25" s="39"/>
      <c r="AH25" s="39"/>
      <c r="AI25" s="39"/>
      <c r="AJ25" s="39"/>
      <c r="AK25" s="39"/>
      <c r="AL25" s="39"/>
      <c r="AM25" s="39"/>
      <c r="AN25" s="39"/>
      <c r="AO25" s="39"/>
      <c r="AP25" s="39"/>
      <c r="AQ25" s="39"/>
    </row>
    <row r="26" ht="88.5" customHeight="1">
      <c r="A26" s="95" t="s">
        <v>98</v>
      </c>
      <c r="B26" s="102" t="s">
        <v>106</v>
      </c>
      <c r="C26" s="103" t="s">
        <v>107</v>
      </c>
      <c r="D26" s="104"/>
      <c r="E26" s="105"/>
      <c r="F26" s="102" t="s">
        <v>108</v>
      </c>
      <c r="G26" s="37"/>
      <c r="H26" s="30"/>
      <c r="I26" s="30"/>
      <c r="J26" s="30"/>
      <c r="K26" s="30"/>
      <c r="L26" s="30"/>
      <c r="M26" s="30"/>
      <c r="N26" s="30"/>
      <c r="O26" s="37"/>
      <c r="P26" s="31" t="str">
        <f t="shared" si="9"/>
        <v>ND</v>
      </c>
      <c r="Q26" s="32"/>
      <c r="R26" s="46"/>
      <c r="S26" s="46"/>
      <c r="T26" s="46"/>
      <c r="U26" s="46"/>
      <c r="V26" s="46"/>
      <c r="W26" s="46"/>
      <c r="X26" s="39"/>
      <c r="Y26" s="39"/>
      <c r="Z26" s="39"/>
      <c r="AA26" s="39"/>
      <c r="AB26" s="39"/>
      <c r="AC26" s="39"/>
      <c r="AD26" s="39"/>
      <c r="AE26" s="39"/>
      <c r="AF26" s="39"/>
      <c r="AG26" s="39"/>
      <c r="AH26" s="39"/>
      <c r="AI26" s="39"/>
      <c r="AJ26" s="39"/>
      <c r="AK26" s="39"/>
      <c r="AL26" s="39"/>
      <c r="AM26" s="39"/>
      <c r="AN26" s="39"/>
      <c r="AO26" s="39"/>
      <c r="AP26" s="39"/>
      <c r="AQ26" s="39"/>
    </row>
    <row r="27" ht="42.75" customHeight="1">
      <c r="A27" s="106" t="s">
        <v>98</v>
      </c>
      <c r="B27" s="107"/>
      <c r="C27" s="108"/>
      <c r="D27" s="108"/>
      <c r="E27" s="107"/>
      <c r="F27" s="109"/>
      <c r="G27" s="110"/>
      <c r="H27" s="50"/>
      <c r="I27" s="50"/>
      <c r="J27" s="50"/>
      <c r="K27" s="50"/>
      <c r="L27" s="50"/>
      <c r="M27" s="50"/>
      <c r="N27" s="82"/>
      <c r="O27" s="49"/>
      <c r="P27" s="111"/>
      <c r="Q27" s="75">
        <f>SUM(P24:P26)</f>
        <v>0</v>
      </c>
      <c r="R27" s="76">
        <v>15.0</v>
      </c>
      <c r="S27" s="77">
        <f>SUM(M24:M26)/3</f>
        <v>0</v>
      </c>
      <c r="T27" s="77">
        <f>Q27/R27</f>
        <v>0</v>
      </c>
      <c r="U27" s="77">
        <f>1-T27</f>
        <v>1</v>
      </c>
      <c r="V27" s="77">
        <f>T27*15/100</f>
        <v>0</v>
      </c>
      <c r="W27" s="78" t="str">
        <f>_xludf.MODE.SNGL(P24:P26)</f>
        <v>#NAME?</v>
      </c>
      <c r="X27" s="56"/>
      <c r="Y27" s="56"/>
      <c r="Z27" s="56"/>
      <c r="AA27" s="56"/>
      <c r="AB27" s="56"/>
      <c r="AC27" s="56"/>
      <c r="AD27" s="56"/>
      <c r="AE27" s="56"/>
      <c r="AF27" s="56"/>
      <c r="AG27" s="56"/>
      <c r="AH27" s="56"/>
      <c r="AI27" s="56"/>
      <c r="AJ27" s="56"/>
      <c r="AK27" s="56"/>
      <c r="AL27" s="56"/>
      <c r="AM27" s="56"/>
      <c r="AN27" s="56"/>
      <c r="AO27" s="56"/>
      <c r="AP27" s="56"/>
      <c r="AQ27" s="56"/>
    </row>
    <row r="28" ht="31.5" customHeight="1">
      <c r="H28" s="30"/>
      <c r="P28" s="30"/>
      <c r="R28" s="112">
        <f>SUM(R10,R13,R14,R17,R22,R23,R27)</f>
        <v>100</v>
      </c>
      <c r="U28" s="113" t="s">
        <v>109</v>
      </c>
      <c r="V28" s="114">
        <f>V27+V23+V22+V17+V14+V13+V10</f>
        <v>0</v>
      </c>
    </row>
    <row r="29" ht="15.75" customHeight="1">
      <c r="B29" s="42"/>
      <c r="C29" s="42"/>
      <c r="D29" s="42"/>
      <c r="E29" s="42"/>
      <c r="F29" s="42"/>
      <c r="H29" s="30"/>
      <c r="P29" s="30"/>
      <c r="U29" s="115" t="s">
        <v>110</v>
      </c>
      <c r="V29" s="116">
        <f>1-V28</f>
        <v>1</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1:P1"/>
    <mergeCell ref="Q1:W1"/>
    <mergeCell ref="A1:A2"/>
    <mergeCell ref="B1:B2"/>
    <mergeCell ref="C1:C2"/>
    <mergeCell ref="D1:D2"/>
    <mergeCell ref="E1:E2"/>
    <mergeCell ref="F1:F2"/>
    <mergeCell ref="G1:G2"/>
  </mergeCells>
  <printOptions/>
  <pageMargins bottom="0.7480314960629921" footer="0.0" header="0.0" left="0.7086614173228347" right="0.7086614173228347" top="0.7480314960629921"/>
  <pageSetup paperSize="9"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19.86"/>
    <col customWidth="1" min="2" max="2" width="38.86"/>
    <col customWidth="1" min="3" max="3" width="52.0"/>
    <col customWidth="1" min="4" max="4" width="50.43"/>
    <col customWidth="1" min="5" max="6" width="40.71"/>
    <col customWidth="1" min="7" max="7" width="34.71"/>
    <col customWidth="1" min="8" max="8" width="13.43"/>
    <col customWidth="1" min="9" max="13" width="15.71"/>
    <col customWidth="1" hidden="1" min="14" max="14" width="15.71"/>
    <col customWidth="1" min="15" max="15" width="15.71"/>
    <col customWidth="1" min="16" max="16" width="40.71"/>
    <col customWidth="1" min="17" max="17" width="15.0"/>
    <col customWidth="1" min="18" max="19" width="15.71"/>
    <col customWidth="1" hidden="1" min="20" max="20" width="15.71"/>
    <col customWidth="1" min="21" max="22" width="19.14"/>
    <col customWidth="1" min="23" max="23" width="26.29"/>
    <col customWidth="1" hidden="1" min="24" max="24" width="15.71"/>
    <col customWidth="1" min="25" max="26" width="11.43"/>
  </cols>
  <sheetData>
    <row r="1" ht="36.0" customHeight="1">
      <c r="A1" s="117" t="s">
        <v>111</v>
      </c>
      <c r="B1" s="12" t="s">
        <v>112</v>
      </c>
      <c r="C1" s="12" t="s">
        <v>18</v>
      </c>
      <c r="D1" s="12" t="s">
        <v>19</v>
      </c>
      <c r="E1" s="12" t="s">
        <v>113</v>
      </c>
      <c r="F1" s="12" t="s">
        <v>21</v>
      </c>
      <c r="G1" s="12" t="s">
        <v>22</v>
      </c>
      <c r="H1" s="118" t="s">
        <v>114</v>
      </c>
      <c r="I1" s="14"/>
      <c r="J1" s="14"/>
      <c r="K1" s="14"/>
      <c r="L1" s="14"/>
      <c r="M1" s="14"/>
      <c r="N1" s="14"/>
      <c r="O1" s="14"/>
      <c r="P1" s="14"/>
      <c r="Q1" s="15"/>
      <c r="R1" s="119" t="s">
        <v>24</v>
      </c>
      <c r="S1" s="14"/>
      <c r="T1" s="14"/>
      <c r="U1" s="14"/>
      <c r="V1" s="14"/>
      <c r="W1" s="14"/>
      <c r="X1" s="17"/>
      <c r="Y1" s="120"/>
      <c r="Z1" s="120"/>
    </row>
    <row r="2" ht="44.25" customHeight="1">
      <c r="A2" s="121"/>
      <c r="B2" s="121"/>
      <c r="C2" s="18"/>
      <c r="D2" s="18"/>
      <c r="E2" s="121"/>
      <c r="F2" s="121"/>
      <c r="G2" s="19"/>
      <c r="H2" s="21" t="s">
        <v>115</v>
      </c>
      <c r="I2" s="21" t="s">
        <v>26</v>
      </c>
      <c r="J2" s="21" t="s">
        <v>27</v>
      </c>
      <c r="K2" s="122" t="s">
        <v>28</v>
      </c>
      <c r="L2" s="21" t="s">
        <v>29</v>
      </c>
      <c r="M2" s="21" t="s">
        <v>30</v>
      </c>
      <c r="N2" s="122" t="s">
        <v>116</v>
      </c>
      <c r="O2" s="21" t="s">
        <v>31</v>
      </c>
      <c r="P2" s="21" t="s">
        <v>32</v>
      </c>
      <c r="Q2" s="21" t="s">
        <v>117</v>
      </c>
      <c r="R2" s="123" t="s">
        <v>118</v>
      </c>
      <c r="S2" s="123" t="s">
        <v>35</v>
      </c>
      <c r="T2" s="123" t="s">
        <v>36</v>
      </c>
      <c r="U2" s="124" t="s">
        <v>119</v>
      </c>
      <c r="V2" s="124" t="s">
        <v>120</v>
      </c>
      <c r="W2" s="124" t="s">
        <v>39</v>
      </c>
      <c r="X2" s="125" t="s">
        <v>40</v>
      </c>
      <c r="Y2" s="120"/>
      <c r="Z2" s="120"/>
    </row>
    <row r="3" ht="66.0" customHeight="1">
      <c r="A3" s="126" t="s">
        <v>41</v>
      </c>
      <c r="B3" s="48" t="s">
        <v>121</v>
      </c>
      <c r="C3" s="127" t="s">
        <v>122</v>
      </c>
      <c r="D3" s="128"/>
      <c r="E3" s="128"/>
      <c r="F3" s="108" t="s">
        <v>123</v>
      </c>
      <c r="G3" s="128"/>
      <c r="H3" s="129"/>
      <c r="I3" s="129"/>
      <c r="J3" s="129"/>
      <c r="K3" s="129"/>
      <c r="L3" s="129"/>
      <c r="M3" s="129"/>
      <c r="N3" s="129"/>
      <c r="O3" s="129"/>
      <c r="P3" s="130"/>
      <c r="Q3" s="129" t="str">
        <f t="shared" ref="Q3:Q5" si="1">IF(O3=1,-1,IF(M3=1,0,IF(L3=1,1,IF(K3=1,2,IF(J3=1,3,IF(I3=1,4,IF(H3=1,5,"ND")))))))</f>
        <v>ND</v>
      </c>
      <c r="R3" s="131">
        <f>SUM(Q3)</f>
        <v>0</v>
      </c>
      <c r="S3" s="132">
        <v>5.0</v>
      </c>
      <c r="T3" s="133">
        <f>M3/1</f>
        <v>0</v>
      </c>
      <c r="U3" s="133">
        <f>R3/S3</f>
        <v>0</v>
      </c>
      <c r="V3" s="133">
        <f>1-U3</f>
        <v>1</v>
      </c>
      <c r="W3" s="133">
        <f>U3*5/50</f>
        <v>0</v>
      </c>
      <c r="X3" s="55" t="str">
        <f>Q3</f>
        <v>ND</v>
      </c>
      <c r="Y3" s="134"/>
      <c r="Z3" s="134"/>
    </row>
    <row r="4" ht="187.5" customHeight="1">
      <c r="A4" s="135" t="s">
        <v>64</v>
      </c>
      <c r="B4" s="57" t="s">
        <v>124</v>
      </c>
      <c r="C4" s="136" t="s">
        <v>125</v>
      </c>
      <c r="D4" s="137"/>
      <c r="E4" s="137"/>
      <c r="F4" s="136" t="s">
        <v>126</v>
      </c>
      <c r="G4" s="137"/>
      <c r="H4" s="138"/>
      <c r="I4" s="138"/>
      <c r="J4" s="138"/>
      <c r="K4" s="138"/>
      <c r="L4" s="138"/>
      <c r="M4" s="138"/>
      <c r="N4" s="138"/>
      <c r="O4" s="134"/>
      <c r="P4" s="139"/>
      <c r="Q4" s="138" t="str">
        <f t="shared" si="1"/>
        <v>ND</v>
      </c>
      <c r="R4" s="32"/>
      <c r="S4" s="58"/>
      <c r="T4" s="58"/>
      <c r="U4" s="58"/>
      <c r="V4" s="58"/>
      <c r="W4" s="58"/>
      <c r="X4" s="58"/>
      <c r="Y4" s="134"/>
      <c r="Z4" s="134"/>
    </row>
    <row r="5" ht="91.5" customHeight="1">
      <c r="A5" s="135" t="s">
        <v>64</v>
      </c>
      <c r="B5" s="43" t="s">
        <v>127</v>
      </c>
      <c r="C5" s="140" t="s">
        <v>128</v>
      </c>
      <c r="D5" s="141"/>
      <c r="E5" s="141"/>
      <c r="F5" s="140" t="s">
        <v>129</v>
      </c>
      <c r="G5" s="142"/>
      <c r="H5" s="143"/>
      <c r="I5" s="143"/>
      <c r="J5" s="143"/>
      <c r="K5" s="143"/>
      <c r="L5" s="143"/>
      <c r="M5" s="143"/>
      <c r="N5" s="143"/>
      <c r="O5" s="144"/>
      <c r="P5" s="145"/>
      <c r="Q5" s="143" t="str">
        <f t="shared" si="1"/>
        <v>ND</v>
      </c>
      <c r="R5" s="146"/>
      <c r="S5" s="59"/>
      <c r="T5" s="59"/>
      <c r="U5" s="59"/>
      <c r="V5" s="59"/>
      <c r="W5" s="59"/>
      <c r="X5" s="59"/>
      <c r="Y5" s="120"/>
      <c r="Z5" s="120"/>
    </row>
    <row r="6" ht="18.75" customHeight="1">
      <c r="A6" s="147" t="s">
        <v>64</v>
      </c>
      <c r="B6" s="148"/>
      <c r="C6" s="149"/>
      <c r="D6" s="150"/>
      <c r="E6" s="150"/>
      <c r="F6" s="150"/>
      <c r="G6" s="151"/>
      <c r="H6" s="152"/>
      <c r="I6" s="152"/>
      <c r="J6" s="152"/>
      <c r="K6" s="152"/>
      <c r="L6" s="152"/>
      <c r="M6" s="152"/>
      <c r="N6" s="152"/>
      <c r="O6" s="153"/>
      <c r="P6" s="154"/>
      <c r="Q6" s="155"/>
      <c r="R6" s="156">
        <f>SUM(Q4:Q5)</f>
        <v>0</v>
      </c>
      <c r="S6" s="157">
        <v>10.0</v>
      </c>
      <c r="T6" s="158">
        <f>SUM(M4:M5)/2</f>
        <v>0</v>
      </c>
      <c r="U6" s="158">
        <f t="shared" ref="U6:U7" si="2">R6/S6</f>
        <v>0</v>
      </c>
      <c r="V6" s="158">
        <f t="shared" ref="V6:V7" si="3">1-U6</f>
        <v>1</v>
      </c>
      <c r="W6" s="158">
        <f>U6*10/50</f>
        <v>0</v>
      </c>
      <c r="X6" s="85">
        <f>MIN(Q4:Q5)</f>
        <v>0</v>
      </c>
      <c r="Y6" s="120"/>
      <c r="Z6" s="120"/>
    </row>
    <row r="7" ht="62.25" customHeight="1">
      <c r="A7" s="126" t="s">
        <v>75</v>
      </c>
      <c r="B7" s="159" t="s">
        <v>130</v>
      </c>
      <c r="C7" s="160" t="s">
        <v>131</v>
      </c>
      <c r="D7" s="161"/>
      <c r="E7" s="161"/>
      <c r="F7" s="49" t="s">
        <v>132</v>
      </c>
      <c r="G7" s="128"/>
      <c r="H7" s="129"/>
      <c r="I7" s="129"/>
      <c r="J7" s="129"/>
      <c r="K7" s="129"/>
      <c r="L7" s="129"/>
      <c r="M7" s="129"/>
      <c r="N7" s="129"/>
      <c r="O7" s="162"/>
      <c r="P7" s="130"/>
      <c r="Q7" s="129" t="str">
        <f t="shared" ref="Q7:Q9" si="4">IF(O7=1,-1,IF(M7=1,0,IF(L7=1,1,IF(K7=1,2,IF(J7=1,3,IF(I7=1,4,IF(H7=1,5,"ND")))))))</f>
        <v>ND</v>
      </c>
      <c r="R7" s="131">
        <f>SUM(Q7)</f>
        <v>0</v>
      </c>
      <c r="S7" s="132">
        <v>5.0</v>
      </c>
      <c r="T7" s="133">
        <f>M7/1</f>
        <v>0</v>
      </c>
      <c r="U7" s="133">
        <f t="shared" si="2"/>
        <v>0</v>
      </c>
      <c r="V7" s="133">
        <f t="shared" si="3"/>
        <v>1</v>
      </c>
      <c r="W7" s="133">
        <f>U7*5/50</f>
        <v>0</v>
      </c>
      <c r="X7" s="55" t="str">
        <f>Q7</f>
        <v>ND</v>
      </c>
      <c r="Y7" s="134"/>
      <c r="Z7" s="134"/>
    </row>
    <row r="8" ht="140.25" customHeight="1">
      <c r="A8" s="163" t="s">
        <v>81</v>
      </c>
      <c r="B8" s="57" t="s">
        <v>133</v>
      </c>
      <c r="C8" s="136" t="s">
        <v>134</v>
      </c>
      <c r="D8" s="137"/>
      <c r="E8" s="137"/>
      <c r="F8" s="136" t="s">
        <v>135</v>
      </c>
      <c r="G8" s="137"/>
      <c r="H8" s="138"/>
      <c r="I8" s="138"/>
      <c r="J8" s="138"/>
      <c r="K8" s="138"/>
      <c r="L8" s="138"/>
      <c r="M8" s="138"/>
      <c r="N8" s="138"/>
      <c r="O8" s="134"/>
      <c r="P8" s="164"/>
      <c r="Q8" s="138" t="str">
        <f t="shared" si="4"/>
        <v>ND</v>
      </c>
      <c r="R8" s="32"/>
      <c r="S8" s="58"/>
      <c r="T8" s="58"/>
      <c r="U8" s="58"/>
      <c r="V8" s="58"/>
      <c r="W8" s="58"/>
      <c r="X8" s="58"/>
      <c r="Y8" s="134"/>
      <c r="Z8" s="134"/>
    </row>
    <row r="9" ht="92.25" customHeight="1">
      <c r="A9" s="163" t="s">
        <v>81</v>
      </c>
      <c r="B9" s="43" t="s">
        <v>136</v>
      </c>
      <c r="C9" s="165" t="s">
        <v>137</v>
      </c>
      <c r="D9" s="141"/>
      <c r="E9" s="141"/>
      <c r="F9" s="165" t="s">
        <v>93</v>
      </c>
      <c r="G9" s="141"/>
      <c r="H9" s="166"/>
      <c r="I9" s="166"/>
      <c r="J9" s="166"/>
      <c r="K9" s="166"/>
      <c r="L9" s="166"/>
      <c r="M9" s="166"/>
      <c r="N9" s="166"/>
      <c r="O9" s="120"/>
      <c r="P9" s="167"/>
      <c r="Q9" s="166" t="str">
        <f t="shared" si="4"/>
        <v>ND</v>
      </c>
      <c r="R9" s="146"/>
      <c r="S9" s="59"/>
      <c r="T9" s="59"/>
      <c r="U9" s="59"/>
      <c r="V9" s="59"/>
      <c r="W9" s="59"/>
      <c r="X9" s="59"/>
      <c r="Y9" s="120"/>
      <c r="Z9" s="120"/>
    </row>
    <row r="10" ht="18.75" customHeight="1">
      <c r="A10" s="126" t="s">
        <v>81</v>
      </c>
      <c r="B10" s="168"/>
      <c r="C10" s="151"/>
      <c r="D10" s="151"/>
      <c r="E10" s="151"/>
      <c r="F10" s="151"/>
      <c r="G10" s="151"/>
      <c r="H10" s="152"/>
      <c r="I10" s="152"/>
      <c r="J10" s="152"/>
      <c r="K10" s="152"/>
      <c r="L10" s="152"/>
      <c r="M10" s="152"/>
      <c r="N10" s="152"/>
      <c r="O10" s="153"/>
      <c r="P10" s="149"/>
      <c r="Q10" s="152"/>
      <c r="R10" s="156">
        <f>SUM(Q8:Q9)</f>
        <v>0</v>
      </c>
      <c r="S10" s="157">
        <v>10.0</v>
      </c>
      <c r="T10" s="158">
        <f>SUM(M8:M9)/2</f>
        <v>0</v>
      </c>
      <c r="U10" s="158">
        <f t="shared" ref="U10:U11" si="5">R10/S10</f>
        <v>0</v>
      </c>
      <c r="V10" s="158">
        <f t="shared" ref="V10:V11" si="6">1-U10</f>
        <v>1</v>
      </c>
      <c r="W10" s="158">
        <f>U10*10/50</f>
        <v>0</v>
      </c>
      <c r="X10" s="85">
        <f>MIN(Q8:Q9)</f>
        <v>0</v>
      </c>
      <c r="Y10" s="120"/>
      <c r="Z10" s="120"/>
    </row>
    <row r="11" ht="52.5" customHeight="1">
      <c r="A11" s="169" t="s">
        <v>94</v>
      </c>
      <c r="B11" s="170" t="s">
        <v>138</v>
      </c>
      <c r="C11" s="127" t="s">
        <v>139</v>
      </c>
      <c r="D11" s="151"/>
      <c r="E11" s="151"/>
      <c r="F11" s="127" t="s">
        <v>140</v>
      </c>
      <c r="G11" s="151"/>
      <c r="H11" s="152"/>
      <c r="I11" s="152"/>
      <c r="J11" s="152"/>
      <c r="K11" s="152"/>
      <c r="L11" s="152"/>
      <c r="M11" s="152"/>
      <c r="N11" s="152"/>
      <c r="O11" s="153"/>
      <c r="P11" s="149"/>
      <c r="Q11" s="152" t="str">
        <f t="shared" ref="Q11:Q15" si="7">IF(O11=1,-1,IF(M11=1,0,IF(L11=1,1,IF(K11=1,2,IF(J11=1,3,IF(I11=1,4,IF(H11=1,5,"ND")))))))</f>
        <v>ND</v>
      </c>
      <c r="R11" s="131">
        <f>SUM(Q11)</f>
        <v>0</v>
      </c>
      <c r="S11" s="132">
        <v>5.0</v>
      </c>
      <c r="T11" s="133">
        <f>M11/1</f>
        <v>0</v>
      </c>
      <c r="U11" s="133">
        <f t="shared" si="5"/>
        <v>0</v>
      </c>
      <c r="V11" s="133">
        <f t="shared" si="6"/>
        <v>1</v>
      </c>
      <c r="W11" s="133">
        <f>U11*5/50</f>
        <v>0</v>
      </c>
      <c r="X11" s="55" t="str">
        <f>Q11</f>
        <v>ND</v>
      </c>
      <c r="Y11" s="120"/>
      <c r="Z11" s="120"/>
    </row>
    <row r="12" ht="114.0" customHeight="1">
      <c r="A12" s="95" t="s">
        <v>98</v>
      </c>
      <c r="B12" s="57" t="s">
        <v>141</v>
      </c>
      <c r="C12" s="136" t="s">
        <v>142</v>
      </c>
      <c r="D12" s="137"/>
      <c r="E12" s="137"/>
      <c r="F12" s="171" t="s">
        <v>101</v>
      </c>
      <c r="G12" s="137"/>
      <c r="H12" s="138"/>
      <c r="I12" s="138"/>
      <c r="J12" s="138"/>
      <c r="K12" s="138"/>
      <c r="M12" s="138"/>
      <c r="N12" s="138"/>
      <c r="O12" s="134"/>
      <c r="P12" s="164"/>
      <c r="Q12" s="138" t="str">
        <f t="shared" si="7"/>
        <v>ND</v>
      </c>
      <c r="R12" s="32"/>
      <c r="S12" s="58"/>
      <c r="T12" s="58"/>
      <c r="U12" s="58"/>
      <c r="V12" s="58"/>
      <c r="W12" s="58"/>
      <c r="X12" s="58"/>
      <c r="Y12" s="134"/>
      <c r="Z12" s="134"/>
    </row>
    <row r="13" ht="105.0" customHeight="1">
      <c r="A13" s="95" t="s">
        <v>98</v>
      </c>
      <c r="B13" s="27" t="s">
        <v>143</v>
      </c>
      <c r="C13" s="172" t="s">
        <v>144</v>
      </c>
      <c r="D13" s="173"/>
      <c r="E13" s="173"/>
      <c r="F13" s="96" t="s">
        <v>145</v>
      </c>
      <c r="G13" s="173"/>
      <c r="H13" s="138"/>
      <c r="I13" s="138"/>
      <c r="J13" s="138"/>
      <c r="K13" s="138"/>
      <c r="M13" s="138"/>
      <c r="N13" s="138"/>
      <c r="O13" s="134"/>
      <c r="P13" s="164"/>
      <c r="Q13" s="138" t="str">
        <f t="shared" si="7"/>
        <v>ND</v>
      </c>
      <c r="R13" s="174"/>
      <c r="S13" s="34"/>
      <c r="T13" s="34"/>
      <c r="U13" s="34"/>
      <c r="V13" s="34"/>
      <c r="W13" s="34"/>
      <c r="X13" s="34"/>
      <c r="Y13" s="134"/>
      <c r="Z13" s="134"/>
    </row>
    <row r="14" ht="63.75" customHeight="1">
      <c r="A14" s="95" t="s">
        <v>98</v>
      </c>
      <c r="B14" s="43" t="s">
        <v>146</v>
      </c>
      <c r="C14" s="165" t="s">
        <v>147</v>
      </c>
      <c r="D14" s="175"/>
      <c r="E14" s="175"/>
      <c r="F14" s="102" t="s">
        <v>108</v>
      </c>
      <c r="G14" s="175"/>
      <c r="H14" s="138"/>
      <c r="I14" s="138"/>
      <c r="J14" s="138"/>
      <c r="K14" s="138"/>
      <c r="M14" s="138"/>
      <c r="N14" s="138"/>
      <c r="O14" s="134"/>
      <c r="P14" s="164"/>
      <c r="Q14" s="138" t="str">
        <f t="shared" si="7"/>
        <v>ND</v>
      </c>
      <c r="R14" s="146"/>
      <c r="S14" s="59"/>
      <c r="T14" s="59"/>
      <c r="U14" s="59"/>
      <c r="V14" s="59"/>
      <c r="W14" s="59"/>
      <c r="X14" s="59"/>
      <c r="Y14" s="134"/>
      <c r="Z14" s="134"/>
    </row>
    <row r="15" ht="72.0" customHeight="1">
      <c r="A15" s="176" t="s">
        <v>98</v>
      </c>
      <c r="B15" s="177"/>
      <c r="C15" s="149"/>
      <c r="D15" s="149"/>
      <c r="E15" s="149"/>
      <c r="F15" s="178"/>
      <c r="G15" s="149"/>
      <c r="H15" s="152"/>
      <c r="I15" s="152"/>
      <c r="J15" s="152"/>
      <c r="K15" s="152"/>
      <c r="L15" s="152"/>
      <c r="M15" s="152"/>
      <c r="N15" s="152"/>
      <c r="O15" s="153"/>
      <c r="P15" s="149"/>
      <c r="Q15" s="152" t="str">
        <f t="shared" si="7"/>
        <v>ND</v>
      </c>
      <c r="R15" s="179">
        <f>SUM(Q12:Q14)</f>
        <v>0</v>
      </c>
      <c r="S15" s="180">
        <v>15.0</v>
      </c>
      <c r="T15" s="181">
        <f>SUM(M12:M14)/3</f>
        <v>0</v>
      </c>
      <c r="U15" s="181">
        <f>R15/S15</f>
        <v>0</v>
      </c>
      <c r="V15" s="181">
        <f>1-U15</f>
        <v>1</v>
      </c>
      <c r="W15" s="181">
        <f>U15*15/50</f>
        <v>0</v>
      </c>
      <c r="X15" s="182" t="str">
        <f>_xludf.MODE.SNGL(Q12:Q14)</f>
        <v>#NAME?</v>
      </c>
      <c r="Y15" s="120"/>
      <c r="Z15" s="120"/>
    </row>
    <row r="16" ht="31.5" customHeight="1">
      <c r="A16" s="120"/>
      <c r="B16" s="120"/>
      <c r="C16" s="120"/>
      <c r="D16" s="120"/>
      <c r="E16" s="120"/>
      <c r="F16" s="120"/>
      <c r="G16" s="120"/>
      <c r="H16" s="166"/>
      <c r="I16" s="120"/>
      <c r="J16" s="120"/>
      <c r="K16" s="120"/>
      <c r="L16" s="120"/>
      <c r="M16" s="120"/>
      <c r="N16" s="120"/>
      <c r="O16" s="120"/>
      <c r="P16" s="120"/>
      <c r="Q16" s="166"/>
      <c r="S16" s="112">
        <f>SUM(S3,S6,S7,S10,S11,S15)</f>
        <v>50</v>
      </c>
      <c r="V16" s="113" t="s">
        <v>148</v>
      </c>
      <c r="W16" s="114">
        <f>W15+W11+W7+W10+W6+W3</f>
        <v>0</v>
      </c>
      <c r="Y16" s="120"/>
      <c r="Z16" s="120"/>
    </row>
    <row r="17" ht="31.5" customHeight="1">
      <c r="A17" s="120"/>
      <c r="B17" s="120"/>
      <c r="C17" s="120"/>
      <c r="D17" s="120"/>
      <c r="E17" s="120"/>
      <c r="F17" s="120"/>
      <c r="G17" s="120"/>
      <c r="H17" s="166"/>
      <c r="I17" s="120"/>
      <c r="J17" s="120"/>
      <c r="K17" s="120"/>
      <c r="L17" s="120"/>
      <c r="M17" s="120"/>
      <c r="N17" s="120"/>
      <c r="O17" s="120"/>
      <c r="P17" s="120"/>
      <c r="Q17" s="166"/>
      <c r="V17" s="115" t="s">
        <v>149</v>
      </c>
      <c r="W17" s="116">
        <f>1-W16</f>
        <v>1</v>
      </c>
      <c r="Y17" s="120"/>
      <c r="Z17" s="120"/>
    </row>
    <row r="18" ht="18.75" customHeight="1">
      <c r="A18" s="120"/>
      <c r="B18" s="120"/>
      <c r="C18" s="120"/>
      <c r="D18" s="120"/>
      <c r="E18" s="120"/>
      <c r="F18" s="120"/>
      <c r="G18" s="120"/>
      <c r="H18" s="120"/>
      <c r="I18" s="120"/>
      <c r="J18" s="120"/>
      <c r="K18" s="120"/>
      <c r="L18" s="120"/>
      <c r="M18" s="120"/>
      <c r="N18" s="120"/>
      <c r="O18" s="120"/>
      <c r="P18" s="120"/>
      <c r="Q18" s="120"/>
      <c r="R18" s="120"/>
      <c r="S18" s="120"/>
      <c r="T18" s="120"/>
      <c r="U18" s="120"/>
      <c r="V18" s="120"/>
      <c r="W18" s="120"/>
      <c r="X18" s="120"/>
      <c r="Y18" s="120"/>
      <c r="Z18" s="120"/>
    </row>
    <row r="19" ht="18.75" customHeight="1">
      <c r="A19" s="120"/>
      <c r="B19" s="120"/>
      <c r="C19" s="120"/>
      <c r="D19" s="120"/>
      <c r="E19" s="120"/>
      <c r="F19" s="120"/>
      <c r="G19" s="120"/>
      <c r="H19" s="120"/>
      <c r="I19" s="120"/>
      <c r="J19" s="120"/>
      <c r="K19" s="120"/>
      <c r="L19" s="120"/>
      <c r="M19" s="120"/>
      <c r="N19" s="120"/>
      <c r="O19" s="120"/>
      <c r="P19" s="120"/>
      <c r="Q19" s="120"/>
      <c r="R19" s="120"/>
      <c r="S19" s="120"/>
      <c r="T19" s="120"/>
      <c r="U19" s="120"/>
      <c r="V19" s="120"/>
      <c r="W19" s="120"/>
      <c r="X19" s="120"/>
      <c r="Y19" s="120"/>
      <c r="Z19" s="120"/>
    </row>
    <row r="20" ht="18.75" customHeight="1">
      <c r="A20" s="120"/>
      <c r="B20" s="120"/>
      <c r="C20" s="120"/>
      <c r="D20" s="120"/>
      <c r="E20" s="120"/>
      <c r="F20" s="120"/>
      <c r="G20" s="120"/>
      <c r="H20" s="120"/>
      <c r="I20" s="120"/>
      <c r="J20" s="120"/>
      <c r="K20" s="120"/>
      <c r="L20" s="120"/>
      <c r="M20" s="120"/>
      <c r="N20" s="120"/>
      <c r="O20" s="120"/>
      <c r="P20" s="120"/>
      <c r="Q20" s="120"/>
      <c r="R20" s="120"/>
      <c r="S20" s="120"/>
      <c r="T20" s="120"/>
      <c r="U20" s="120"/>
      <c r="V20" s="120"/>
      <c r="W20" s="120"/>
      <c r="X20" s="120"/>
      <c r="Y20" s="120"/>
      <c r="Z20" s="120"/>
    </row>
    <row r="21" ht="18.75" customHeight="1">
      <c r="A21" s="120"/>
      <c r="B21" s="120"/>
      <c r="C21" s="120"/>
      <c r="D21" s="120"/>
      <c r="E21" s="120"/>
      <c r="F21" s="120"/>
      <c r="G21" s="120"/>
      <c r="H21" s="120"/>
      <c r="I21" s="120"/>
      <c r="J21" s="120"/>
      <c r="K21" s="120"/>
      <c r="L21" s="120"/>
      <c r="M21" s="120"/>
      <c r="N21" s="120"/>
      <c r="O21" s="120"/>
      <c r="P21" s="120"/>
      <c r="Q21" s="120"/>
      <c r="R21" s="120"/>
      <c r="S21" s="120"/>
      <c r="T21" s="120"/>
      <c r="U21" s="120"/>
      <c r="V21" s="120"/>
      <c r="W21" s="120"/>
      <c r="X21" s="120"/>
      <c r="Y21" s="120"/>
      <c r="Z21" s="120"/>
    </row>
    <row r="22" ht="18.75" customHeight="1">
      <c r="A22" s="120"/>
      <c r="B22" s="120"/>
      <c r="C22" s="120"/>
      <c r="D22" s="120"/>
      <c r="E22" s="120"/>
      <c r="F22" s="120"/>
      <c r="G22" s="120"/>
      <c r="H22" s="120"/>
      <c r="I22" s="120"/>
      <c r="J22" s="120"/>
      <c r="K22" s="120"/>
      <c r="L22" s="120"/>
      <c r="M22" s="120"/>
      <c r="N22" s="120"/>
      <c r="O22" s="120"/>
      <c r="P22" s="120"/>
      <c r="Q22" s="120"/>
      <c r="R22" s="120"/>
      <c r="S22" s="120"/>
      <c r="T22" s="120"/>
      <c r="U22" s="120"/>
      <c r="V22" s="120"/>
      <c r="W22" s="120"/>
      <c r="X22" s="120"/>
      <c r="Y22" s="120"/>
      <c r="Z22" s="120"/>
    </row>
    <row r="23" ht="18.75" customHeight="1">
      <c r="A23" s="120"/>
      <c r="B23" s="120"/>
      <c r="C23" s="120"/>
      <c r="D23" s="120"/>
      <c r="E23" s="120"/>
      <c r="F23" s="120"/>
      <c r="G23" s="120"/>
      <c r="H23" s="120"/>
      <c r="I23" s="120"/>
      <c r="J23" s="120"/>
      <c r="K23" s="120"/>
      <c r="L23" s="120"/>
      <c r="M23" s="120"/>
      <c r="N23" s="120"/>
      <c r="O23" s="120"/>
      <c r="P23" s="120"/>
      <c r="Q23" s="120"/>
      <c r="R23" s="120"/>
      <c r="S23" s="120" t="s">
        <v>150</v>
      </c>
      <c r="T23" s="120"/>
      <c r="U23" s="120"/>
      <c r="V23" s="120"/>
      <c r="W23" s="120"/>
      <c r="X23" s="120"/>
      <c r="Y23" s="120"/>
      <c r="Z23" s="120"/>
    </row>
    <row r="24" ht="18.75" customHeight="1">
      <c r="A24" s="120"/>
      <c r="B24" s="120"/>
      <c r="C24" s="120"/>
      <c r="D24" s="120"/>
      <c r="E24" s="120"/>
      <c r="F24" s="120"/>
      <c r="G24" s="120"/>
      <c r="H24" s="120"/>
      <c r="I24" s="120"/>
      <c r="J24" s="120"/>
      <c r="K24" s="120"/>
      <c r="L24" s="120"/>
      <c r="M24" s="120"/>
      <c r="N24" s="120"/>
      <c r="O24" s="120"/>
      <c r="P24" s="120"/>
      <c r="Q24" s="120"/>
      <c r="R24" s="120"/>
      <c r="S24" s="120"/>
      <c r="T24" s="120"/>
      <c r="U24" s="120"/>
      <c r="V24" s="120"/>
      <c r="W24" s="120"/>
      <c r="X24" s="120"/>
      <c r="Y24" s="120"/>
      <c r="Z24" s="120"/>
    </row>
    <row r="25" ht="18.75" customHeight="1">
      <c r="A25" s="120"/>
      <c r="B25" s="120"/>
      <c r="C25" s="120"/>
      <c r="D25" s="120"/>
      <c r="E25" s="120"/>
      <c r="F25" s="120"/>
      <c r="G25" s="120"/>
      <c r="H25" s="120"/>
      <c r="I25" s="120"/>
      <c r="J25" s="120"/>
      <c r="K25" s="120"/>
      <c r="L25" s="120"/>
      <c r="M25" s="120"/>
      <c r="N25" s="120"/>
      <c r="O25" s="120"/>
      <c r="P25" s="120"/>
      <c r="Q25" s="120"/>
      <c r="R25" s="120"/>
      <c r="S25" s="120"/>
      <c r="T25" s="120"/>
      <c r="U25" s="120"/>
      <c r="V25" s="120"/>
      <c r="W25" s="120"/>
      <c r="X25" s="120"/>
      <c r="Y25" s="120"/>
      <c r="Z25" s="120"/>
    </row>
    <row r="26" ht="18.75" customHeight="1">
      <c r="A26" s="120"/>
      <c r="B26" s="120"/>
      <c r="C26" s="120"/>
      <c r="D26" s="120"/>
      <c r="E26" s="120"/>
      <c r="F26" s="120"/>
      <c r="G26" s="120"/>
      <c r="H26" s="120"/>
      <c r="I26" s="120"/>
      <c r="J26" s="120"/>
      <c r="K26" s="120"/>
      <c r="L26" s="120"/>
      <c r="M26" s="120"/>
      <c r="N26" s="120"/>
      <c r="O26" s="120"/>
      <c r="P26" s="120"/>
      <c r="Q26" s="120"/>
      <c r="R26" s="120"/>
      <c r="S26" s="120"/>
      <c r="T26" s="120"/>
      <c r="U26" s="120"/>
      <c r="V26" s="120"/>
      <c r="W26" s="120"/>
      <c r="X26" s="120"/>
      <c r="Y26" s="120"/>
      <c r="Z26" s="120"/>
    </row>
    <row r="27" ht="18.75" customHeight="1">
      <c r="A27" s="120"/>
      <c r="B27" s="120"/>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row>
    <row r="28" ht="18.75" customHeight="1">
      <c r="A28" s="120"/>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ht="18.75" customHeight="1">
      <c r="A29" s="120"/>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ht="18.75" customHeight="1">
      <c r="A30" s="120"/>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ht="18.75" customHeight="1">
      <c r="A31" s="120"/>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ht="18.75" customHeight="1">
      <c r="A32" s="120"/>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ht="18.75" customHeight="1">
      <c r="A33" s="120"/>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ht="18.75" customHeight="1">
      <c r="A34" s="120"/>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ht="18.75" customHeight="1">
      <c r="A35" s="120"/>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ht="18.75" customHeight="1">
      <c r="A36" s="120"/>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ht="18.75" customHeight="1">
      <c r="A37" s="120"/>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ht="18.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ht="18.75" customHeight="1">
      <c r="A39" s="120"/>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ht="18.75" customHeight="1">
      <c r="A40" s="120"/>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ht="18.75" customHeight="1">
      <c r="A41" s="120"/>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ht="18.75" customHeight="1">
      <c r="A42" s="120"/>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ht="18.75" customHeight="1">
      <c r="A43" s="120"/>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ht="18.75" customHeight="1">
      <c r="A44" s="120"/>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ht="18.75" customHeight="1">
      <c r="A45" s="120"/>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ht="18.75" customHeight="1">
      <c r="A46" s="120"/>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ht="18.75" customHeight="1">
      <c r="A47" s="120"/>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ht="18.75" customHeight="1">
      <c r="A48" s="120"/>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ht="18.75" customHeight="1">
      <c r="A49" s="120"/>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ht="18.75" customHeight="1">
      <c r="A50" s="120"/>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ht="18.75" customHeight="1">
      <c r="A51" s="120"/>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ht="18.75" customHeight="1">
      <c r="A52" s="120"/>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ht="18.75" customHeight="1">
      <c r="A53" s="120"/>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ht="18.75" customHeight="1">
      <c r="A54" s="120"/>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ht="18.75" customHeight="1">
      <c r="A55" s="120"/>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ht="18.75" customHeight="1">
      <c r="A56" s="120"/>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ht="18.75" customHeight="1">
      <c r="A57" s="120"/>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ht="18.75" customHeight="1">
      <c r="A58" s="120"/>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ht="18.75" customHeight="1">
      <c r="A59" s="120"/>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ht="18.75" customHeight="1">
      <c r="A60" s="120"/>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ht="18.75" customHeight="1">
      <c r="A61" s="120"/>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ht="18.75" customHeight="1">
      <c r="A62" s="120"/>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ht="18.75" customHeight="1">
      <c r="A63" s="120"/>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row>
    <row r="64" ht="18.75" customHeight="1">
      <c r="A64" s="120"/>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row>
    <row r="65" ht="18.75" customHeight="1">
      <c r="A65" s="120"/>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ht="18.75" customHeight="1">
      <c r="A66" s="120"/>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row>
    <row r="67" ht="18.75" customHeight="1">
      <c r="A67" s="120"/>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row>
    <row r="68" ht="18.75" customHeight="1">
      <c r="A68" s="120"/>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ht="18.75" customHeight="1">
      <c r="A69" s="120"/>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ht="18.75" customHeight="1">
      <c r="A70" s="120"/>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ht="18.75" customHeight="1">
      <c r="A71" s="120"/>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ht="18.75" customHeight="1">
      <c r="A72" s="120"/>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ht="18.75" customHeight="1">
      <c r="A73" s="120"/>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ht="18.75" customHeight="1">
      <c r="A74" s="120"/>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ht="18.75" customHeight="1">
      <c r="A75" s="120"/>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ht="18.75" customHeight="1">
      <c r="A76" s="120"/>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ht="18.75" customHeight="1">
      <c r="A77" s="120"/>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ht="18.75" customHeight="1">
      <c r="A78" s="120"/>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ht="18.75" customHeight="1">
      <c r="A79" s="120"/>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ht="18.75" customHeight="1">
      <c r="A80" s="120"/>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ht="18.75" customHeight="1">
      <c r="A81" s="120"/>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ht="18.75" customHeight="1">
      <c r="A82" s="120"/>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ht="18.75" customHeight="1">
      <c r="A83" s="120"/>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ht="18.75" customHeight="1">
      <c r="A84" s="120"/>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ht="18.75" customHeight="1">
      <c r="A85" s="120"/>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ht="18.75" customHeight="1">
      <c r="A86" s="120"/>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ht="18.75" customHeight="1">
      <c r="A87" s="120"/>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ht="18.75" customHeight="1">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ht="18.75" customHeight="1">
      <c r="A89" s="120"/>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ht="18.75" customHeight="1">
      <c r="A90" s="120"/>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ht="18.75" customHeight="1">
      <c r="A91" s="120"/>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ht="18.75" customHeight="1">
      <c r="A92" s="120"/>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ht="18.75" customHeight="1">
      <c r="A93" s="120"/>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ht="18.75" customHeight="1">
      <c r="A94" s="120"/>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ht="18.75" customHeight="1">
      <c r="A95" s="12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ht="18.75" customHeight="1">
      <c r="A96" s="120"/>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ht="18.75" customHeight="1">
      <c r="A97" s="120"/>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ht="18.75" customHeight="1">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ht="18.75" customHeight="1">
      <c r="A99" s="120"/>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ht="18.75" customHeight="1">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ht="18.75" customHeight="1">
      <c r="A101" s="120"/>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ht="18.75" customHeight="1">
      <c r="A102" s="120"/>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ht="18.75" customHeight="1">
      <c r="A103" s="120"/>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ht="18.75" customHeight="1">
      <c r="A104" s="120"/>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ht="18.75" customHeight="1">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ht="18.75" customHeight="1">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ht="18.75" customHeight="1">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ht="18.75" customHeight="1">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ht="18.75" customHeight="1">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ht="18.75" customHeight="1">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ht="18.75" customHeight="1">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ht="18.75" customHeight="1">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ht="18.75" customHeight="1">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ht="18.75" customHeight="1">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ht="18.75" customHeight="1">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ht="18.75" customHeight="1">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ht="18.75" customHeight="1">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ht="18.75" customHeight="1">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ht="18.75" customHeight="1">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ht="18.75" customHeight="1">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ht="18.75" customHeight="1">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ht="18.75" customHeight="1">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ht="18.75" customHeight="1">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ht="18.75" customHeight="1">
      <c r="A124" s="120"/>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ht="18.75" customHeight="1">
      <c r="A125" s="120"/>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ht="18.75" customHeight="1">
      <c r="A126" s="120"/>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ht="18.75" customHeight="1">
      <c r="A127" s="120"/>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ht="18.75" customHeight="1">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ht="18.75" customHeight="1">
      <c r="A129" s="120"/>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ht="18.75" customHeight="1">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ht="18.75" customHeight="1">
      <c r="A131" s="120"/>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ht="18.75" customHeight="1">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ht="18.75" customHeight="1">
      <c r="A133" s="120"/>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ht="18.75" customHeight="1">
      <c r="A134" s="120"/>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ht="18.75" customHeight="1">
      <c r="A135" s="120"/>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ht="18.75" customHeight="1">
      <c r="A136" s="120"/>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ht="18.75" customHeight="1">
      <c r="A137" s="120"/>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ht="18.75" customHeight="1">
      <c r="A138" s="120"/>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ht="18.75" customHeight="1">
      <c r="A139" s="120"/>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ht="18.75" customHeight="1">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ht="18.75" customHeight="1">
      <c r="A141" s="120"/>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ht="18.75" customHeight="1">
      <c r="A142" s="120"/>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ht="18.75" customHeight="1">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ht="18.75" customHeight="1">
      <c r="A144" s="120"/>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ht="18.75" customHeight="1">
      <c r="A145" s="120"/>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ht="18.75" customHeight="1">
      <c r="A146" s="120"/>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ht="18.75" customHeight="1">
      <c r="A147" s="120"/>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ht="18.75" customHeight="1">
      <c r="A148" s="120"/>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ht="18.75" customHeight="1">
      <c r="A149" s="120"/>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ht="18.75" customHeight="1">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ht="18.75" customHeight="1">
      <c r="A151" s="120"/>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ht="18.75" customHeight="1">
      <c r="A152" s="120"/>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ht="18.75" customHeight="1">
      <c r="A153" s="120"/>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ht="18.75" customHeight="1">
      <c r="A154" s="120"/>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ht="18.75" customHeight="1">
      <c r="A155" s="120"/>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ht="18.75" customHeight="1">
      <c r="A156" s="120"/>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ht="18.75" customHeight="1">
      <c r="A157" s="120"/>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ht="18.75" customHeight="1">
      <c r="A158" s="120"/>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ht="18.75" customHeight="1">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ht="18.75" customHeight="1">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ht="18.75" customHeight="1">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ht="18.75" customHeight="1">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ht="18.75" customHeight="1">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ht="18.75" customHeight="1">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ht="18.75" customHeight="1">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ht="18.75" customHeight="1">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ht="18.75" customHeight="1">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ht="18.75" customHeight="1">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ht="18.75" customHeight="1">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ht="18.75" customHeight="1">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ht="18.75" customHeight="1">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ht="18.75" customHeight="1">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ht="18.75" customHeight="1">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ht="18.75" customHeight="1">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ht="18.75" customHeight="1">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ht="18.75" customHeight="1">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ht="18.75" customHeight="1">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ht="18.75" customHeight="1">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ht="18.75" customHeight="1">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ht="18.75" customHeight="1">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ht="18.75" customHeight="1">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ht="18.75" customHeight="1">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ht="18.75" customHeight="1">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ht="18.75" customHeight="1">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ht="18.75" customHeight="1">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ht="18.75" customHeight="1">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ht="18.75" customHeight="1">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ht="18.75" customHeight="1">
      <c r="A188" s="120"/>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ht="18.75" customHeight="1">
      <c r="A189" s="120"/>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ht="18.75" customHeight="1">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ht="18.75" customHeight="1">
      <c r="A191" s="120"/>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ht="18.75" customHeight="1">
      <c r="A192" s="120"/>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ht="18.75" customHeight="1">
      <c r="A193" s="120"/>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ht="18.75" customHeight="1">
      <c r="A194" s="120"/>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ht="18.75" customHeight="1">
      <c r="A195" s="120"/>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ht="18.75" customHeight="1">
      <c r="A196" s="120"/>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ht="18.75" customHeight="1">
      <c r="A197" s="120"/>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ht="18.75" customHeight="1">
      <c r="A198" s="120"/>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ht="18.75" customHeight="1">
      <c r="A199" s="120"/>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ht="18.75" customHeight="1">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ht="18.75" customHeight="1">
      <c r="A201" s="120"/>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ht="18.75" customHeight="1">
      <c r="A202" s="120"/>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ht="18.75" customHeight="1">
      <c r="A203" s="120"/>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ht="18.75" customHeight="1">
      <c r="A204" s="120"/>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ht="18.75" customHeight="1">
      <c r="A205" s="120"/>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ht="18.75" customHeight="1">
      <c r="A206" s="120"/>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ht="18.75" customHeight="1">
      <c r="A207" s="120"/>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ht="18.75" customHeight="1">
      <c r="A208" s="120"/>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ht="18.75" customHeight="1">
      <c r="A209" s="120"/>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ht="18.75" customHeight="1">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ht="18.75" customHeight="1">
      <c r="A211" s="120"/>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ht="18.75" customHeight="1">
      <c r="A212" s="120"/>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ht="18.75" customHeight="1">
      <c r="A213" s="120"/>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ht="18.75" customHeight="1">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ht="18.75" customHeight="1">
      <c r="A215" s="120"/>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ht="18.75" customHeight="1">
      <c r="A216" s="120"/>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ht="18.75" customHeight="1">
      <c r="A217" s="120"/>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ht="18.75" customHeight="1">
      <c r="A218" s="120"/>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ht="18.75" customHeight="1">
      <c r="A219" s="120"/>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ht="18.75" customHeight="1">
      <c r="A220" s="120"/>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ht="18.75" customHeight="1">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ht="18.75" customHeight="1">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ht="18.75" customHeight="1">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1:Q1"/>
    <mergeCell ref="R1:X1"/>
    <mergeCell ref="A1:A2"/>
    <mergeCell ref="B1:B2"/>
    <mergeCell ref="C1:C2"/>
    <mergeCell ref="D1:D2"/>
    <mergeCell ref="E1:E2"/>
    <mergeCell ref="F1:F2"/>
    <mergeCell ref="G1:G2"/>
  </mergeCells>
  <printOptions/>
  <pageMargins bottom="0.75" footer="0.0" header="0.0" left="0.25" right="0.25" top="0.75"/>
  <pageSetup paperSize="9"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19.86"/>
    <col customWidth="1" min="2" max="2" width="28.86"/>
    <col customWidth="1" min="3" max="5" width="40.71"/>
    <col customWidth="1" min="6" max="7" width="43.43"/>
    <col customWidth="1" min="8" max="14" width="15.71"/>
    <col customWidth="1" min="15" max="15" width="40.71"/>
    <col customWidth="1" min="16" max="16" width="15.0"/>
    <col customWidth="1" min="17" max="18" width="15.71"/>
    <col customWidth="1" hidden="1" min="19" max="19" width="17.29"/>
    <col customWidth="1" min="20" max="21" width="19.14"/>
    <col customWidth="1" min="22" max="22" width="15.71"/>
    <col customWidth="1" hidden="1" min="23" max="23" width="15.71"/>
    <col customWidth="1" min="24" max="26" width="11.43"/>
  </cols>
  <sheetData>
    <row r="1" ht="15.75" customHeight="1">
      <c r="A1" s="117" t="s">
        <v>111</v>
      </c>
      <c r="B1" s="12" t="s">
        <v>112</v>
      </c>
      <c r="C1" s="183" t="s">
        <v>151</v>
      </c>
      <c r="D1" s="12" t="s">
        <v>19</v>
      </c>
      <c r="E1" s="12" t="s">
        <v>113</v>
      </c>
      <c r="F1" s="12" t="s">
        <v>21</v>
      </c>
      <c r="G1" s="12" t="s">
        <v>22</v>
      </c>
      <c r="H1" s="184" t="s">
        <v>114</v>
      </c>
      <c r="I1" s="14"/>
      <c r="J1" s="14"/>
      <c r="K1" s="14"/>
      <c r="L1" s="14"/>
      <c r="M1" s="14"/>
      <c r="N1" s="14"/>
      <c r="O1" s="14"/>
      <c r="P1" s="15"/>
      <c r="Q1" s="119" t="s">
        <v>24</v>
      </c>
      <c r="R1" s="14"/>
      <c r="S1" s="14"/>
      <c r="T1" s="14"/>
      <c r="U1" s="14"/>
      <c r="V1" s="14"/>
      <c r="W1" s="17"/>
      <c r="X1" s="120"/>
      <c r="Y1" s="120"/>
      <c r="Z1" s="120"/>
    </row>
    <row r="2" ht="45.0" customHeight="1">
      <c r="A2" s="185"/>
      <c r="B2" s="185"/>
      <c r="C2" s="185"/>
      <c r="D2" s="185"/>
      <c r="E2" s="121"/>
      <c r="F2" s="185"/>
      <c r="G2" s="19"/>
      <c r="H2" s="21" t="s">
        <v>115</v>
      </c>
      <c r="I2" s="21" t="s">
        <v>26</v>
      </c>
      <c r="J2" s="21" t="s">
        <v>27</v>
      </c>
      <c r="K2" s="21" t="s">
        <v>28</v>
      </c>
      <c r="L2" s="21" t="s">
        <v>29</v>
      </c>
      <c r="M2" s="21" t="s">
        <v>30</v>
      </c>
      <c r="N2" s="21" t="s">
        <v>31</v>
      </c>
      <c r="O2" s="21" t="s">
        <v>32</v>
      </c>
      <c r="P2" s="21" t="s">
        <v>117</v>
      </c>
      <c r="Q2" s="123" t="s">
        <v>118</v>
      </c>
      <c r="R2" s="123" t="s">
        <v>35</v>
      </c>
      <c r="S2" s="123" t="s">
        <v>36</v>
      </c>
      <c r="T2" s="124" t="s">
        <v>119</v>
      </c>
      <c r="U2" s="124" t="s">
        <v>120</v>
      </c>
      <c r="V2" s="124" t="s">
        <v>39</v>
      </c>
      <c r="W2" s="125" t="s">
        <v>40</v>
      </c>
      <c r="X2" s="120"/>
      <c r="Y2" s="120"/>
      <c r="Z2" s="120"/>
    </row>
    <row r="3" ht="75.75" customHeight="1">
      <c r="A3" s="186" t="s">
        <v>41</v>
      </c>
      <c r="B3" s="27" t="s">
        <v>152</v>
      </c>
      <c r="C3" s="172" t="s">
        <v>153</v>
      </c>
      <c r="D3" s="187"/>
      <c r="E3" s="187"/>
      <c r="F3" s="172" t="s">
        <v>55</v>
      </c>
      <c r="G3" s="187"/>
      <c r="H3" s="188"/>
      <c r="I3" s="188"/>
      <c r="J3" s="188"/>
      <c r="K3" s="188"/>
      <c r="L3" s="188"/>
      <c r="M3" s="188"/>
      <c r="N3" s="188"/>
      <c r="O3" s="187"/>
      <c r="P3" s="189" t="str">
        <f t="shared" ref="P3:P5" si="1">IF(N3=1,-1,IF(M3=1,0,IF(L3=1,1,IF(K3=1,2,IF(J3=1,3,IF(I3=1,4,IF(H3=1,5,"ND")))))))</f>
        <v>ND</v>
      </c>
      <c r="Q3" s="190"/>
      <c r="R3" s="190"/>
      <c r="S3" s="190"/>
      <c r="T3" s="190"/>
      <c r="U3" s="190"/>
      <c r="V3" s="190"/>
      <c r="W3" s="190"/>
      <c r="X3" s="120"/>
      <c r="Y3" s="120"/>
      <c r="Z3" s="120"/>
    </row>
    <row r="4" ht="195.0" customHeight="1">
      <c r="A4" s="186" t="s">
        <v>41</v>
      </c>
      <c r="B4" s="27" t="s">
        <v>154</v>
      </c>
      <c r="C4" s="172" t="s">
        <v>155</v>
      </c>
      <c r="D4" s="187"/>
      <c r="E4" s="187"/>
      <c r="F4" s="172" t="s">
        <v>55</v>
      </c>
      <c r="G4" s="187"/>
      <c r="H4" s="188"/>
      <c r="I4" s="188"/>
      <c r="J4" s="188"/>
      <c r="K4" s="188"/>
      <c r="L4" s="188"/>
      <c r="M4" s="188"/>
      <c r="N4" s="188"/>
      <c r="O4" s="187"/>
      <c r="P4" s="189" t="str">
        <f t="shared" si="1"/>
        <v>ND</v>
      </c>
      <c r="Q4" s="191"/>
      <c r="R4" s="191"/>
      <c r="S4" s="191"/>
      <c r="T4" s="191"/>
      <c r="U4" s="191"/>
      <c r="V4" s="191"/>
      <c r="W4" s="191"/>
      <c r="X4" s="120"/>
      <c r="Y4" s="120"/>
      <c r="Z4" s="120"/>
    </row>
    <row r="5" ht="117.75" customHeight="1">
      <c r="A5" s="186" t="s">
        <v>41</v>
      </c>
      <c r="B5" s="43" t="s">
        <v>156</v>
      </c>
      <c r="C5" s="165" t="s">
        <v>157</v>
      </c>
      <c r="D5" s="175"/>
      <c r="E5" s="175"/>
      <c r="F5" s="165" t="s">
        <v>129</v>
      </c>
      <c r="G5" s="175"/>
      <c r="H5" s="192"/>
      <c r="I5" s="192"/>
      <c r="J5" s="192"/>
      <c r="K5" s="192"/>
      <c r="L5" s="192"/>
      <c r="M5" s="192"/>
      <c r="N5" s="192"/>
      <c r="O5" s="175"/>
      <c r="P5" s="192" t="str">
        <f t="shared" si="1"/>
        <v>ND</v>
      </c>
      <c r="Q5" s="193"/>
      <c r="R5" s="193"/>
      <c r="S5" s="194"/>
      <c r="T5" s="194"/>
      <c r="U5" s="194"/>
      <c r="V5" s="194"/>
      <c r="W5" s="193"/>
      <c r="X5" s="134"/>
      <c r="Y5" s="134"/>
      <c r="Z5" s="134"/>
    </row>
    <row r="6" ht="18.75" customHeight="1">
      <c r="A6" s="195" t="s">
        <v>41</v>
      </c>
      <c r="B6" s="168"/>
      <c r="C6" s="151"/>
      <c r="D6" s="151"/>
      <c r="E6" s="151"/>
      <c r="F6" s="151"/>
      <c r="G6" s="149"/>
      <c r="H6" s="152"/>
      <c r="I6" s="152"/>
      <c r="J6" s="152"/>
      <c r="K6" s="152"/>
      <c r="L6" s="152"/>
      <c r="M6" s="152"/>
      <c r="N6" s="152"/>
      <c r="O6" s="149"/>
      <c r="P6" s="129"/>
      <c r="Q6" s="76">
        <f>SUM(P3:P5)</f>
        <v>0</v>
      </c>
      <c r="R6" s="76">
        <v>15.0</v>
      </c>
      <c r="S6" s="77">
        <f>SUM(M3:M5)/3</f>
        <v>0</v>
      </c>
      <c r="T6" s="77">
        <f>Q6/R6</f>
        <v>0</v>
      </c>
      <c r="U6" s="77">
        <f>1-T6</f>
        <v>1</v>
      </c>
      <c r="V6" s="77">
        <f>T6*15/55</f>
        <v>0</v>
      </c>
      <c r="W6" s="78">
        <f>MIN(P3:P5)</f>
        <v>0</v>
      </c>
      <c r="X6" s="120"/>
      <c r="Y6" s="120"/>
      <c r="Z6" s="120"/>
    </row>
    <row r="7" ht="191.25" customHeight="1">
      <c r="A7" s="163" t="s">
        <v>64</v>
      </c>
      <c r="B7" s="57" t="s">
        <v>158</v>
      </c>
      <c r="C7" s="136" t="s">
        <v>159</v>
      </c>
      <c r="D7" s="196"/>
      <c r="E7" s="196"/>
      <c r="F7" s="136" t="s">
        <v>160</v>
      </c>
      <c r="G7" s="167"/>
      <c r="H7" s="166"/>
      <c r="I7" s="166"/>
      <c r="J7" s="166"/>
      <c r="K7" s="166"/>
      <c r="L7" s="166"/>
      <c r="M7" s="166"/>
      <c r="N7" s="120"/>
      <c r="O7" s="197"/>
      <c r="P7" s="138" t="str">
        <f t="shared" ref="P7:P8" si="2">IF(N7=1,-1,IF(M7=1,0,IF(L7=1,1,IF(K7=1,2,IF(J7=1,3,IF(I7=1,4,IF(H7=1,5,"ND")))))))</f>
        <v>ND</v>
      </c>
      <c r="Q7" s="58"/>
      <c r="R7" s="58"/>
      <c r="S7" s="58"/>
      <c r="T7" s="58"/>
      <c r="U7" s="58"/>
      <c r="V7" s="58"/>
      <c r="W7" s="58"/>
      <c r="X7" s="120"/>
      <c r="Y7" s="120"/>
      <c r="Z7" s="120"/>
    </row>
    <row r="8" ht="134.25" customHeight="1">
      <c r="A8" s="163" t="s">
        <v>64</v>
      </c>
      <c r="B8" s="43" t="s">
        <v>161</v>
      </c>
      <c r="C8" s="165" t="s">
        <v>162</v>
      </c>
      <c r="D8" s="141"/>
      <c r="E8" s="141"/>
      <c r="F8" s="165" t="s">
        <v>163</v>
      </c>
      <c r="G8" s="167"/>
      <c r="H8" s="166"/>
      <c r="I8" s="166"/>
      <c r="J8" s="166"/>
      <c r="K8" s="166"/>
      <c r="L8" s="166"/>
      <c r="M8" s="166"/>
      <c r="N8" s="120"/>
      <c r="O8" s="197"/>
      <c r="P8" s="166" t="str">
        <f t="shared" si="2"/>
        <v>ND</v>
      </c>
      <c r="Q8" s="59"/>
      <c r="R8" s="59"/>
      <c r="S8" s="59"/>
      <c r="T8" s="59"/>
      <c r="U8" s="59"/>
      <c r="V8" s="59"/>
      <c r="W8" s="59"/>
      <c r="X8" s="120"/>
      <c r="Y8" s="120"/>
      <c r="Z8" s="120"/>
    </row>
    <row r="9" ht="38.25" customHeight="1">
      <c r="A9" s="198" t="s">
        <v>64</v>
      </c>
      <c r="B9" s="168"/>
      <c r="C9" s="151"/>
      <c r="D9" s="151"/>
      <c r="E9" s="151"/>
      <c r="F9" s="151"/>
      <c r="G9" s="149"/>
      <c r="H9" s="152"/>
      <c r="I9" s="152"/>
      <c r="J9" s="152"/>
      <c r="K9" s="152"/>
      <c r="L9" s="152"/>
      <c r="M9" s="152"/>
      <c r="N9" s="153"/>
      <c r="O9" s="154"/>
      <c r="P9" s="152"/>
      <c r="Q9" s="83">
        <f>SUM(P7:P8)</f>
        <v>0</v>
      </c>
      <c r="R9" s="50">
        <v>10.0</v>
      </c>
      <c r="S9" s="84">
        <f>SUM(M7:M8)/2</f>
        <v>0</v>
      </c>
      <c r="T9" s="84">
        <f t="shared" ref="T9:T10" si="3">Q9/R9</f>
        <v>0</v>
      </c>
      <c r="U9" s="84">
        <f t="shared" ref="U9:U10" si="4">1-T9</f>
        <v>1</v>
      </c>
      <c r="V9" s="84">
        <f>T9*10/55</f>
        <v>0</v>
      </c>
      <c r="W9" s="85">
        <f>MIN(P7:P8)</f>
        <v>0</v>
      </c>
      <c r="X9" s="120"/>
      <c r="Y9" s="120"/>
      <c r="Z9" s="120"/>
    </row>
    <row r="10" ht="73.5" customHeight="1">
      <c r="A10" s="199" t="s">
        <v>75</v>
      </c>
      <c r="B10" s="89" t="s">
        <v>164</v>
      </c>
      <c r="C10" s="200" t="s">
        <v>165</v>
      </c>
      <c r="D10" s="201"/>
      <c r="E10" s="201"/>
      <c r="F10" s="200" t="s">
        <v>166</v>
      </c>
      <c r="G10" s="202"/>
      <c r="H10" s="203"/>
      <c r="I10" s="203"/>
      <c r="J10" s="203"/>
      <c r="K10" s="203"/>
      <c r="L10" s="203"/>
      <c r="M10" s="203"/>
      <c r="N10" s="204"/>
      <c r="O10" s="205"/>
      <c r="P10" s="206" t="str">
        <f t="shared" ref="P10:P13" si="5">IF(N10=1,-1,IF(M10=1,0,IF(L10=1,1,IF(K10=1,2,IF(J10=1,3,IF(I10=1,4,IF(H10=1,5,"ND")))))))</f>
        <v>ND</v>
      </c>
      <c r="Q10" s="207">
        <f>SUM(P10)</f>
        <v>0</v>
      </c>
      <c r="R10" s="208">
        <v>5.0</v>
      </c>
      <c r="S10" s="209">
        <f>M10/1</f>
        <v>0</v>
      </c>
      <c r="T10" s="209">
        <f t="shared" si="3"/>
        <v>0</v>
      </c>
      <c r="U10" s="209">
        <f t="shared" si="4"/>
        <v>1</v>
      </c>
      <c r="V10" s="209">
        <f>T10*5/55</f>
        <v>0</v>
      </c>
      <c r="W10" s="210" t="str">
        <f>P10</f>
        <v>ND</v>
      </c>
      <c r="X10" s="134"/>
      <c r="Y10" s="134"/>
      <c r="Z10" s="134"/>
    </row>
    <row r="11" ht="52.5" customHeight="1">
      <c r="A11" s="163" t="s">
        <v>81</v>
      </c>
      <c r="B11" s="27" t="s">
        <v>167</v>
      </c>
      <c r="C11" s="172" t="s">
        <v>168</v>
      </c>
      <c r="D11" s="187"/>
      <c r="E11" s="187"/>
      <c r="F11" s="172" t="s">
        <v>93</v>
      </c>
      <c r="G11" s="167"/>
      <c r="H11" s="166"/>
      <c r="I11" s="166"/>
      <c r="J11" s="166"/>
      <c r="K11" s="166"/>
      <c r="L11" s="166"/>
      <c r="M11" s="166"/>
      <c r="N11" s="120"/>
      <c r="O11" s="167"/>
      <c r="P11" s="166" t="str">
        <f t="shared" si="5"/>
        <v>ND</v>
      </c>
      <c r="Q11" s="211"/>
      <c r="R11" s="211"/>
      <c r="S11" s="211"/>
      <c r="T11" s="211"/>
      <c r="U11" s="211"/>
      <c r="V11" s="211"/>
      <c r="W11" s="211"/>
      <c r="X11" s="120"/>
      <c r="Y11" s="120"/>
      <c r="Z11" s="120"/>
    </row>
    <row r="12" ht="55.5" customHeight="1">
      <c r="A12" s="163" t="s">
        <v>81</v>
      </c>
      <c r="B12" s="27" t="s">
        <v>169</v>
      </c>
      <c r="C12" s="172" t="s">
        <v>170</v>
      </c>
      <c r="D12" s="187"/>
      <c r="E12" s="187"/>
      <c r="F12" s="172" t="s">
        <v>93</v>
      </c>
      <c r="G12" s="167"/>
      <c r="H12" s="166"/>
      <c r="I12" s="166"/>
      <c r="J12" s="166"/>
      <c r="K12" s="166"/>
      <c r="L12" s="166"/>
      <c r="M12" s="166"/>
      <c r="N12" s="120"/>
      <c r="O12" s="167"/>
      <c r="P12" s="166" t="str">
        <f t="shared" si="5"/>
        <v>ND</v>
      </c>
      <c r="Q12" s="34"/>
      <c r="R12" s="34"/>
      <c r="S12" s="34"/>
      <c r="T12" s="34"/>
      <c r="U12" s="34"/>
      <c r="V12" s="34"/>
      <c r="W12" s="34"/>
      <c r="X12" s="120"/>
      <c r="Y12" s="120"/>
      <c r="Z12" s="120"/>
    </row>
    <row r="13" ht="101.25" customHeight="1">
      <c r="A13" s="163" t="s">
        <v>81</v>
      </c>
      <c r="B13" s="43" t="s">
        <v>171</v>
      </c>
      <c r="C13" s="165" t="s">
        <v>172</v>
      </c>
      <c r="D13" s="175"/>
      <c r="E13" s="175"/>
      <c r="F13" s="165" t="s">
        <v>93</v>
      </c>
      <c r="G13" s="164"/>
      <c r="H13" s="138"/>
      <c r="I13" s="138"/>
      <c r="J13" s="138"/>
      <c r="K13" s="138"/>
      <c r="L13" s="138"/>
      <c r="M13" s="138"/>
      <c r="N13" s="134"/>
      <c r="O13" s="164"/>
      <c r="P13" s="138" t="str">
        <f t="shared" si="5"/>
        <v>ND</v>
      </c>
      <c r="Q13" s="212"/>
      <c r="R13" s="212"/>
      <c r="S13" s="212"/>
      <c r="T13" s="212"/>
      <c r="U13" s="212"/>
      <c r="V13" s="212"/>
      <c r="W13" s="212"/>
      <c r="X13" s="134"/>
      <c r="Y13" s="134"/>
      <c r="Z13" s="134"/>
    </row>
    <row r="14" ht="18.75" customHeight="1">
      <c r="A14" s="213" t="s">
        <v>81</v>
      </c>
      <c r="B14" s="214"/>
      <c r="C14" s="151"/>
      <c r="D14" s="151"/>
      <c r="E14" s="151"/>
      <c r="F14" s="151"/>
      <c r="G14" s="149"/>
      <c r="H14" s="152"/>
      <c r="I14" s="152"/>
      <c r="J14" s="152"/>
      <c r="K14" s="152"/>
      <c r="L14" s="152"/>
      <c r="M14" s="152"/>
      <c r="N14" s="153"/>
      <c r="O14" s="149"/>
      <c r="P14" s="152"/>
      <c r="Q14" s="53">
        <f>SUM(P11:P13)</f>
        <v>0</v>
      </c>
      <c r="R14" s="52">
        <v>15.0</v>
      </c>
      <c r="S14" s="54">
        <f>M14/1</f>
        <v>0</v>
      </c>
      <c r="T14" s="54">
        <f>Q14/R14</f>
        <v>0</v>
      </c>
      <c r="U14" s="54">
        <f>1-T14</f>
        <v>1</v>
      </c>
      <c r="V14" s="54">
        <f>T14*15/55</f>
        <v>0</v>
      </c>
      <c r="W14" s="55" t="str">
        <f>P14</f>
        <v/>
      </c>
      <c r="X14" s="120"/>
      <c r="Y14" s="120"/>
      <c r="Z14" s="120"/>
    </row>
    <row r="15" ht="77.25" customHeight="1">
      <c r="A15" s="215" t="s">
        <v>94</v>
      </c>
      <c r="B15" s="57" t="s">
        <v>173</v>
      </c>
      <c r="C15" s="136" t="s">
        <v>174</v>
      </c>
      <c r="D15" s="137"/>
      <c r="E15" s="137"/>
      <c r="F15" s="136" t="s">
        <v>175</v>
      </c>
      <c r="G15" s="164"/>
      <c r="H15" s="138"/>
      <c r="I15" s="138"/>
      <c r="J15" s="138"/>
      <c r="K15" s="138"/>
      <c r="L15" s="138"/>
      <c r="M15" s="138"/>
      <c r="N15" s="134"/>
      <c r="O15" s="164"/>
      <c r="P15" s="138" t="str">
        <f t="shared" ref="P15:P16" si="6">IF(N15=1,-1,IF(M15=1,0,IF(L15=1,1,IF(K15=1,2,IF(J15=1,3,IF(I15=1,4,IF(H15=1,5,"ND")))))))</f>
        <v>ND</v>
      </c>
      <c r="Q15" s="58"/>
      <c r="R15" s="58"/>
      <c r="S15" s="58"/>
      <c r="T15" s="58"/>
      <c r="U15" s="58"/>
      <c r="V15" s="58"/>
      <c r="W15" s="58"/>
      <c r="X15" s="134"/>
      <c r="Y15" s="134"/>
      <c r="Z15" s="134"/>
    </row>
    <row r="16" ht="114.0" customHeight="1">
      <c r="A16" s="216" t="s">
        <v>94</v>
      </c>
      <c r="B16" s="43" t="s">
        <v>176</v>
      </c>
      <c r="C16" s="217" t="s">
        <v>177</v>
      </c>
      <c r="D16" s="175"/>
      <c r="E16" s="141"/>
      <c r="F16" s="165" t="s">
        <v>175</v>
      </c>
      <c r="G16" s="167"/>
      <c r="H16" s="166"/>
      <c r="I16" s="166"/>
      <c r="J16" s="166"/>
      <c r="K16" s="166"/>
      <c r="L16" s="166"/>
      <c r="M16" s="166"/>
      <c r="N16" s="120"/>
      <c r="O16" s="167"/>
      <c r="P16" s="166" t="str">
        <f t="shared" si="6"/>
        <v>ND</v>
      </c>
      <c r="Q16" s="59"/>
      <c r="R16" s="59"/>
      <c r="S16" s="59"/>
      <c r="T16" s="59"/>
      <c r="U16" s="59"/>
      <c r="V16" s="59"/>
      <c r="W16" s="59"/>
      <c r="X16" s="120"/>
      <c r="Y16" s="120"/>
      <c r="Z16" s="120"/>
    </row>
    <row r="17" ht="18.75" customHeight="1">
      <c r="A17" s="218" t="s">
        <v>94</v>
      </c>
      <c r="B17" s="177"/>
      <c r="C17" s="219"/>
      <c r="D17" s="219"/>
      <c r="E17" s="149"/>
      <c r="F17" s="149"/>
      <c r="G17" s="149"/>
      <c r="H17" s="152"/>
      <c r="I17" s="152"/>
      <c r="J17" s="152"/>
      <c r="K17" s="152"/>
      <c r="L17" s="152"/>
      <c r="M17" s="152"/>
      <c r="N17" s="153"/>
      <c r="O17" s="149"/>
      <c r="P17" s="152"/>
      <c r="Q17" s="83">
        <f>SUM(P15:P16)</f>
        <v>0</v>
      </c>
      <c r="R17" s="50">
        <v>10.0</v>
      </c>
      <c r="S17" s="84">
        <f>SUM(M15:M16)/3</f>
        <v>0</v>
      </c>
      <c r="T17" s="84">
        <f>Q17/R17</f>
        <v>0</v>
      </c>
      <c r="U17" s="84">
        <f>1-T17</f>
        <v>1</v>
      </c>
      <c r="V17" s="84">
        <f>T17*10/55</f>
        <v>0</v>
      </c>
      <c r="W17" s="85" t="str">
        <f>_xludf.MODE.SNGL(P15:P16)</f>
        <v>#NAME?</v>
      </c>
      <c r="X17" s="220"/>
      <c r="Y17" s="220"/>
      <c r="Z17" s="220"/>
    </row>
    <row r="18" ht="49.5" customHeight="1">
      <c r="A18" s="120"/>
      <c r="B18" s="120"/>
      <c r="C18" s="120"/>
      <c r="D18" s="120"/>
      <c r="E18" s="120"/>
      <c r="F18" s="120"/>
      <c r="G18" s="120"/>
      <c r="H18" s="166"/>
      <c r="I18" s="120"/>
      <c r="J18" s="120"/>
      <c r="K18" s="120"/>
      <c r="L18" s="120"/>
      <c r="M18" s="120"/>
      <c r="N18" s="120"/>
      <c r="O18" s="120"/>
      <c r="P18" s="166"/>
      <c r="R18" s="221">
        <f>SUM(R6,R9,R10,R14,R17)</f>
        <v>55</v>
      </c>
      <c r="U18" s="113" t="s">
        <v>178</v>
      </c>
      <c r="V18" s="114">
        <f>V17+V14+V10+V9+V6</f>
        <v>0</v>
      </c>
      <c r="X18" s="120"/>
      <c r="Y18" s="120"/>
      <c r="Z18" s="120"/>
    </row>
    <row r="19" ht="42.0" customHeight="1">
      <c r="A19" s="120"/>
      <c r="B19" s="222"/>
      <c r="C19" s="120"/>
      <c r="D19" s="120"/>
      <c r="E19" s="120"/>
      <c r="F19" s="120"/>
      <c r="G19" s="120"/>
      <c r="H19" s="166"/>
      <c r="I19" s="120"/>
      <c r="J19" s="120"/>
      <c r="K19" s="120"/>
      <c r="L19" s="120"/>
      <c r="M19" s="120"/>
      <c r="N19" s="120"/>
      <c r="O19" s="120"/>
      <c r="P19" s="166"/>
      <c r="U19" s="115" t="s">
        <v>179</v>
      </c>
      <c r="V19" s="116">
        <f>1-V18</f>
        <v>1</v>
      </c>
      <c r="X19" s="120"/>
      <c r="Y19" s="120"/>
      <c r="Z19" s="120"/>
    </row>
    <row r="20" ht="18.75" customHeight="1">
      <c r="A20" s="120"/>
      <c r="B20" s="120"/>
      <c r="C20" s="120"/>
      <c r="D20" s="120"/>
      <c r="E20" s="120"/>
      <c r="F20" s="120"/>
      <c r="G20" s="120"/>
      <c r="H20" s="120"/>
      <c r="I20" s="120"/>
      <c r="J20" s="120"/>
      <c r="K20" s="120"/>
      <c r="L20" s="120"/>
      <c r="M20" s="120"/>
      <c r="N20" s="120"/>
      <c r="O20" s="120"/>
      <c r="P20" s="120"/>
      <c r="Q20" s="120"/>
      <c r="R20" s="120"/>
      <c r="S20" s="120"/>
      <c r="T20" s="120"/>
      <c r="U20" s="120"/>
      <c r="V20" s="120"/>
      <c r="W20" s="120"/>
      <c r="X20" s="120"/>
      <c r="Y20" s="120"/>
      <c r="Z20" s="120"/>
    </row>
    <row r="21" ht="18.75" customHeight="1">
      <c r="A21" s="120"/>
      <c r="B21" s="120"/>
      <c r="C21" s="120"/>
      <c r="D21" s="120"/>
      <c r="E21" s="120"/>
      <c r="F21" s="120"/>
      <c r="G21" s="120"/>
      <c r="H21" s="120"/>
      <c r="I21" s="120"/>
      <c r="J21" s="120"/>
      <c r="K21" s="120"/>
      <c r="L21" s="120"/>
      <c r="M21" s="120"/>
      <c r="N21" s="120"/>
      <c r="O21" s="120"/>
      <c r="P21" s="120"/>
      <c r="Q21" s="120"/>
      <c r="R21" s="120"/>
      <c r="S21" s="120"/>
      <c r="T21" s="120"/>
      <c r="U21" s="120"/>
      <c r="V21" s="120"/>
      <c r="W21" s="120"/>
      <c r="X21" s="120"/>
      <c r="Y21" s="120"/>
      <c r="Z21" s="120"/>
    </row>
    <row r="22" ht="18.75" customHeight="1">
      <c r="A22" s="120"/>
      <c r="B22" s="120"/>
      <c r="C22" s="120"/>
      <c r="D22" s="120"/>
      <c r="E22" s="120"/>
      <c r="F22" s="120"/>
      <c r="G22" s="120"/>
      <c r="H22" s="120"/>
      <c r="I22" s="120"/>
      <c r="J22" s="120"/>
      <c r="K22" s="120"/>
      <c r="L22" s="120"/>
      <c r="M22" s="120"/>
      <c r="N22" s="120"/>
      <c r="O22" s="120"/>
      <c r="P22" s="120"/>
      <c r="Q22" s="120"/>
      <c r="R22" s="120"/>
      <c r="S22" s="120"/>
      <c r="T22" s="120"/>
      <c r="U22" s="120"/>
      <c r="V22" s="120"/>
      <c r="W22" s="120"/>
      <c r="X22" s="120"/>
      <c r="Y22" s="120"/>
      <c r="Z22" s="120"/>
    </row>
    <row r="23" ht="18.75" customHeight="1">
      <c r="A23" s="120"/>
      <c r="B23" s="120"/>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row>
    <row r="24" ht="18.75" customHeight="1">
      <c r="A24" s="120"/>
      <c r="B24" s="120"/>
      <c r="C24" s="120"/>
      <c r="D24" s="120"/>
      <c r="E24" s="120"/>
      <c r="F24" s="120"/>
      <c r="G24" s="120"/>
      <c r="H24" s="120"/>
      <c r="I24" s="120"/>
      <c r="J24" s="120"/>
      <c r="K24" s="120"/>
      <c r="L24" s="120"/>
      <c r="M24" s="120"/>
      <c r="N24" s="120"/>
      <c r="O24" s="120"/>
      <c r="P24" s="120"/>
      <c r="Q24" s="120"/>
      <c r="R24" s="120"/>
      <c r="S24" s="120"/>
      <c r="T24" s="120"/>
      <c r="U24" s="120"/>
      <c r="V24" s="120"/>
      <c r="W24" s="120"/>
      <c r="X24" s="120"/>
      <c r="Y24" s="120"/>
      <c r="Z24" s="120"/>
    </row>
    <row r="25" ht="18.75" customHeight="1">
      <c r="A25" s="120"/>
      <c r="B25" s="120"/>
      <c r="C25" s="120"/>
      <c r="D25" s="120"/>
      <c r="E25" s="120"/>
      <c r="F25" s="120"/>
      <c r="G25" s="120"/>
      <c r="H25" s="120"/>
      <c r="I25" s="120"/>
      <c r="J25" s="120"/>
      <c r="K25" s="120"/>
      <c r="L25" s="120"/>
      <c r="M25" s="120"/>
      <c r="N25" s="120"/>
      <c r="O25" s="120"/>
      <c r="P25" s="120"/>
      <c r="Q25" s="120"/>
      <c r="R25" s="120"/>
      <c r="S25" s="120"/>
      <c r="T25" s="120"/>
      <c r="U25" s="120"/>
      <c r="V25" s="120"/>
      <c r="W25" s="120"/>
      <c r="X25" s="120"/>
      <c r="Y25" s="120"/>
      <c r="Z25" s="120"/>
    </row>
    <row r="26" ht="18.75" customHeight="1">
      <c r="A26" s="120"/>
      <c r="B26" s="120"/>
      <c r="C26" s="120"/>
      <c r="D26" s="120"/>
      <c r="E26" s="120"/>
      <c r="F26" s="120"/>
      <c r="G26" s="120"/>
      <c r="H26" s="120"/>
      <c r="I26" s="120"/>
      <c r="J26" s="120"/>
      <c r="K26" s="120"/>
      <c r="L26" s="120"/>
      <c r="M26" s="120"/>
      <c r="N26" s="120"/>
      <c r="O26" s="120"/>
      <c r="P26" s="120"/>
      <c r="Q26" s="120"/>
      <c r="R26" s="120"/>
      <c r="S26" s="120"/>
      <c r="T26" s="120"/>
      <c r="U26" s="120"/>
      <c r="V26" s="120"/>
      <c r="W26" s="120"/>
      <c r="X26" s="120"/>
      <c r="Y26" s="120"/>
      <c r="Z26" s="120"/>
    </row>
    <row r="27" ht="18.75" customHeight="1">
      <c r="A27" s="120"/>
      <c r="B27" s="120"/>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row>
    <row r="28" ht="18.75" customHeight="1">
      <c r="A28" s="120"/>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ht="18.75" customHeight="1">
      <c r="A29" s="120"/>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ht="18.75" customHeight="1">
      <c r="A30" s="120"/>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ht="18.75" customHeight="1">
      <c r="A31" s="120"/>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ht="18.75" customHeight="1">
      <c r="A32" s="120"/>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ht="18.75" customHeight="1">
      <c r="A33" s="120"/>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ht="18.75" customHeight="1">
      <c r="A34" s="120"/>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ht="18.75" customHeight="1">
      <c r="A35" s="120"/>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ht="18.75" customHeight="1">
      <c r="A36" s="120"/>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ht="18.75" customHeight="1">
      <c r="A37" s="120"/>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ht="18.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ht="18.75" customHeight="1">
      <c r="A39" s="120"/>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ht="18.75" customHeight="1">
      <c r="A40" s="120"/>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ht="18.75" customHeight="1">
      <c r="A41" s="120"/>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ht="18.75" customHeight="1">
      <c r="A42" s="120"/>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ht="18.75" customHeight="1">
      <c r="A43" s="120"/>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ht="18.75" customHeight="1">
      <c r="A44" s="120"/>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ht="18.75" customHeight="1">
      <c r="A45" s="120"/>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ht="18.75" customHeight="1">
      <c r="A46" s="120"/>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ht="18.75" customHeight="1">
      <c r="A47" s="120"/>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ht="18.75" customHeight="1">
      <c r="A48" s="120"/>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ht="18.75" customHeight="1">
      <c r="A49" s="120"/>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ht="18.75" customHeight="1">
      <c r="A50" s="120"/>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ht="18.75" customHeight="1">
      <c r="A51" s="120"/>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ht="18.75" customHeight="1">
      <c r="A52" s="120"/>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ht="18.75" customHeight="1">
      <c r="A53" s="120"/>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ht="18.75" customHeight="1">
      <c r="A54" s="120"/>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ht="18.75" customHeight="1">
      <c r="A55" s="120"/>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ht="18.75" customHeight="1">
      <c r="A56" s="120"/>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ht="18.75" customHeight="1">
      <c r="A57" s="120"/>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ht="18.75" customHeight="1">
      <c r="A58" s="120"/>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ht="18.75" customHeight="1">
      <c r="A59" s="120"/>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ht="18.75" customHeight="1">
      <c r="A60" s="120"/>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ht="18.75" customHeight="1">
      <c r="A61" s="120"/>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ht="18.75" customHeight="1">
      <c r="A62" s="120"/>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ht="18.75" customHeight="1">
      <c r="A63" s="120"/>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row>
    <row r="64" ht="18.75" customHeight="1">
      <c r="A64" s="120"/>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row>
    <row r="65" ht="18.75" customHeight="1">
      <c r="A65" s="120"/>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ht="18.75" customHeight="1">
      <c r="A66" s="120"/>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row>
    <row r="67" ht="18.75" customHeight="1">
      <c r="A67" s="120"/>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row>
    <row r="68" ht="18.75" customHeight="1">
      <c r="A68" s="120"/>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ht="18.75" customHeight="1">
      <c r="A69" s="120"/>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ht="18.75" customHeight="1">
      <c r="A70" s="120"/>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ht="18.75" customHeight="1">
      <c r="A71" s="120"/>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ht="18.75" customHeight="1">
      <c r="A72" s="120"/>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ht="18.75" customHeight="1">
      <c r="A73" s="120"/>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ht="18.75" customHeight="1">
      <c r="A74" s="120"/>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ht="18.75" customHeight="1">
      <c r="A75" s="120"/>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ht="18.75" customHeight="1">
      <c r="A76" s="120"/>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ht="18.75" customHeight="1">
      <c r="A77" s="120"/>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ht="18.75" customHeight="1">
      <c r="A78" s="120"/>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ht="18.75" customHeight="1">
      <c r="A79" s="120"/>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ht="18.75" customHeight="1">
      <c r="A80" s="120"/>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ht="18.75" customHeight="1">
      <c r="A81" s="120"/>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ht="18.75" customHeight="1">
      <c r="A82" s="120"/>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ht="18.75" customHeight="1">
      <c r="A83" s="120"/>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ht="18.75" customHeight="1">
      <c r="A84" s="120"/>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ht="18.75" customHeight="1">
      <c r="A85" s="120"/>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ht="18.75" customHeight="1">
      <c r="A86" s="120"/>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ht="18.75" customHeight="1">
      <c r="A87" s="120"/>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ht="18.75" customHeight="1">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ht="18.75" customHeight="1">
      <c r="A89" s="120"/>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ht="18.75" customHeight="1">
      <c r="A90" s="120"/>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ht="18.75" customHeight="1">
      <c r="A91" s="120"/>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ht="18.75" customHeight="1">
      <c r="A92" s="120"/>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ht="18.75" customHeight="1">
      <c r="A93" s="120"/>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ht="18.75" customHeight="1">
      <c r="A94" s="120"/>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ht="18.75" customHeight="1">
      <c r="A95" s="12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ht="18.75" customHeight="1">
      <c r="A96" s="120"/>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ht="18.75" customHeight="1">
      <c r="A97" s="120"/>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ht="18.75" customHeight="1">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ht="18.75" customHeight="1">
      <c r="A99" s="120"/>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ht="18.75" customHeight="1">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ht="18.75" customHeight="1">
      <c r="A101" s="120"/>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ht="18.75" customHeight="1">
      <c r="A102" s="120"/>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ht="18.75" customHeight="1">
      <c r="A103" s="120"/>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ht="18.75" customHeight="1">
      <c r="A104" s="120"/>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ht="18.75" customHeight="1">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ht="18.75" customHeight="1">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ht="18.75" customHeight="1">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ht="18.75" customHeight="1">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ht="18.75" customHeight="1">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ht="18.75" customHeight="1">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ht="18.75" customHeight="1">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ht="18.75" customHeight="1">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ht="18.75" customHeight="1">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ht="18.75" customHeight="1">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ht="18.75" customHeight="1">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ht="18.75" customHeight="1">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ht="18.75" customHeight="1">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ht="18.75" customHeight="1">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ht="18.75" customHeight="1">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ht="18.75" customHeight="1">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ht="18.75" customHeight="1">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ht="18.75" customHeight="1">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ht="18.75" customHeight="1">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ht="18.75" customHeight="1">
      <c r="A124" s="120"/>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ht="18.75" customHeight="1">
      <c r="A125" s="120"/>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ht="18.75" customHeight="1">
      <c r="A126" s="120"/>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ht="18.75" customHeight="1">
      <c r="A127" s="120"/>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ht="18.75" customHeight="1">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ht="18.75" customHeight="1">
      <c r="A129" s="120"/>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ht="18.75" customHeight="1">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ht="18.75" customHeight="1">
      <c r="A131" s="120"/>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ht="18.75" customHeight="1">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ht="18.75" customHeight="1">
      <c r="A133" s="120"/>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ht="18.75" customHeight="1">
      <c r="A134" s="120"/>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ht="18.75" customHeight="1">
      <c r="A135" s="120"/>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ht="18.75" customHeight="1">
      <c r="A136" s="120"/>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ht="18.75" customHeight="1">
      <c r="A137" s="120"/>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ht="18.75" customHeight="1">
      <c r="A138" s="120"/>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ht="18.75" customHeight="1">
      <c r="A139" s="120"/>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ht="18.75" customHeight="1">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ht="18.75" customHeight="1">
      <c r="A141" s="120"/>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ht="18.75" customHeight="1">
      <c r="A142" s="120"/>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ht="18.75" customHeight="1">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ht="18.75" customHeight="1">
      <c r="A144" s="120"/>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ht="18.75" customHeight="1">
      <c r="A145" s="120"/>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ht="18.75" customHeight="1">
      <c r="A146" s="120"/>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ht="18.75" customHeight="1">
      <c r="A147" s="120"/>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ht="18.75" customHeight="1">
      <c r="A148" s="120"/>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ht="18.75" customHeight="1">
      <c r="A149" s="120"/>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ht="18.75" customHeight="1">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ht="18.75" customHeight="1">
      <c r="A151" s="120"/>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ht="18.75" customHeight="1">
      <c r="A152" s="120"/>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ht="18.75" customHeight="1">
      <c r="A153" s="120"/>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ht="18.75" customHeight="1">
      <c r="A154" s="120"/>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ht="18.75" customHeight="1">
      <c r="A155" s="120"/>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ht="18.75" customHeight="1">
      <c r="A156" s="120"/>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ht="18.75" customHeight="1">
      <c r="A157" s="120"/>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ht="18.75" customHeight="1">
      <c r="A158" s="120"/>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ht="18.75" customHeight="1">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ht="18.75" customHeight="1">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ht="18.75" customHeight="1">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ht="18.75" customHeight="1">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ht="18.75" customHeight="1">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ht="18.75" customHeight="1">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ht="18.75" customHeight="1">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ht="18.75" customHeight="1">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ht="18.75" customHeight="1">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ht="18.75" customHeight="1">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ht="18.75" customHeight="1">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ht="18.75" customHeight="1">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ht="18.75" customHeight="1">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ht="18.75" customHeight="1">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ht="18.75" customHeight="1">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ht="18.75" customHeight="1">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ht="18.75" customHeight="1">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ht="18.75" customHeight="1">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ht="18.75" customHeight="1">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ht="18.75" customHeight="1">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ht="18.75" customHeight="1">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ht="18.75" customHeight="1">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ht="18.75" customHeight="1">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ht="18.75" customHeight="1">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ht="18.75" customHeight="1">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ht="18.75" customHeight="1">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ht="18.75" customHeight="1">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ht="18.75" customHeight="1">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ht="18.75" customHeight="1">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ht="18.75" customHeight="1">
      <c r="A188" s="120"/>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ht="18.75" customHeight="1">
      <c r="A189" s="120"/>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ht="18.75" customHeight="1">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ht="18.75" customHeight="1">
      <c r="A191" s="120"/>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ht="18.75" customHeight="1">
      <c r="A192" s="120"/>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ht="18.75" customHeight="1">
      <c r="A193" s="120"/>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ht="18.75" customHeight="1">
      <c r="A194" s="120"/>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ht="18.75" customHeight="1">
      <c r="A195" s="120"/>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ht="18.75" customHeight="1">
      <c r="A196" s="120"/>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ht="18.75" customHeight="1">
      <c r="A197" s="120"/>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ht="18.75" customHeight="1">
      <c r="A198" s="120"/>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ht="18.75" customHeight="1">
      <c r="A199" s="120"/>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ht="18.75" customHeight="1">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ht="18.75" customHeight="1">
      <c r="A201" s="120"/>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ht="18.75" customHeight="1">
      <c r="A202" s="120"/>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ht="18.75" customHeight="1">
      <c r="A203" s="120"/>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ht="18.75" customHeight="1">
      <c r="A204" s="120"/>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ht="18.75" customHeight="1">
      <c r="A205" s="120"/>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ht="18.75" customHeight="1">
      <c r="A206" s="120"/>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ht="18.75" customHeight="1">
      <c r="A207" s="120"/>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ht="18.75" customHeight="1">
      <c r="A208" s="120"/>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ht="18.75" customHeight="1">
      <c r="A209" s="120"/>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ht="18.75" customHeight="1">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ht="18.75" customHeight="1">
      <c r="A211" s="120"/>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ht="18.75" customHeight="1">
      <c r="A212" s="120"/>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ht="18.75" customHeight="1">
      <c r="A213" s="120"/>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ht="18.75" customHeight="1">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ht="18.75" customHeight="1">
      <c r="A215" s="120"/>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ht="18.75" customHeight="1">
      <c r="A216" s="120"/>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ht="18.75" customHeight="1">
      <c r="A217" s="120"/>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ht="18.75" customHeight="1">
      <c r="A218" s="120"/>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ht="18.75" customHeight="1">
      <c r="A219" s="120"/>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ht="18.75" customHeight="1">
      <c r="A220" s="120"/>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1:P1"/>
    <mergeCell ref="Q1:W1"/>
    <mergeCell ref="A1:A2"/>
    <mergeCell ref="B1:B2"/>
    <mergeCell ref="C1:C2"/>
    <mergeCell ref="D1:D2"/>
    <mergeCell ref="E1:E2"/>
    <mergeCell ref="F1:F2"/>
    <mergeCell ref="G1:G2"/>
  </mergeCells>
  <printOptions/>
  <pageMargins bottom="0.7480314960629921" footer="0.0" header="0.0" left="0.7086614173228347" right="0.7086614173228347" top="0.7480314960629921"/>
  <pageSetup paperSize="9"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19.86"/>
    <col customWidth="1" min="2" max="2" width="38.86"/>
    <col customWidth="1" min="3" max="3" width="40.71"/>
    <col customWidth="1" min="4" max="4" width="71.43"/>
    <col customWidth="1" min="5" max="5" width="62.43"/>
    <col customWidth="1" min="6" max="6" width="25.0"/>
    <col customWidth="1" min="7" max="7" width="40.71"/>
    <col customWidth="1" hidden="1" min="8" max="8" width="40.71"/>
    <col customWidth="1" min="9" max="15" width="15.71"/>
    <col customWidth="1" min="16" max="16" width="40.71"/>
    <col customWidth="1" min="17" max="17" width="12.71"/>
    <col customWidth="1" min="18" max="19" width="15.71"/>
    <col customWidth="1" hidden="1" min="20" max="20" width="17.29"/>
    <col customWidth="1" min="21" max="22" width="19.14"/>
    <col customWidth="1" min="23" max="23" width="15.71"/>
    <col customWidth="1" hidden="1" min="24" max="24" width="15.71"/>
    <col customWidth="1" min="25" max="26" width="11.43"/>
  </cols>
  <sheetData>
    <row r="1" ht="24.0" customHeight="1">
      <c r="A1" s="117" t="s">
        <v>111</v>
      </c>
      <c r="B1" s="12" t="s">
        <v>180</v>
      </c>
      <c r="C1" s="12" t="s">
        <v>22</v>
      </c>
      <c r="D1" s="183" t="s">
        <v>151</v>
      </c>
      <c r="E1" s="12" t="s">
        <v>19</v>
      </c>
      <c r="F1" s="12" t="s">
        <v>113</v>
      </c>
      <c r="G1" s="12" t="s">
        <v>21</v>
      </c>
      <c r="H1" s="12" t="s">
        <v>22</v>
      </c>
      <c r="I1" s="184" t="s">
        <v>114</v>
      </c>
      <c r="J1" s="14"/>
      <c r="K1" s="14"/>
      <c r="L1" s="14"/>
      <c r="M1" s="14"/>
      <c r="N1" s="14"/>
      <c r="O1" s="14"/>
      <c r="P1" s="14"/>
      <c r="Q1" s="15"/>
      <c r="R1" s="119" t="s">
        <v>24</v>
      </c>
      <c r="S1" s="14"/>
      <c r="T1" s="14"/>
      <c r="U1" s="14"/>
      <c r="V1" s="14"/>
      <c r="W1" s="14"/>
      <c r="X1" s="17"/>
      <c r="Y1" s="120"/>
      <c r="Z1" s="120"/>
    </row>
    <row r="2" ht="70.5" customHeight="1">
      <c r="A2" s="185"/>
      <c r="B2" s="185"/>
      <c r="C2" s="19"/>
      <c r="D2" s="185"/>
      <c r="E2" s="185"/>
      <c r="F2" s="121"/>
      <c r="G2" s="185"/>
      <c r="H2" s="19"/>
      <c r="I2" s="21" t="s">
        <v>115</v>
      </c>
      <c r="J2" s="21" t="s">
        <v>26</v>
      </c>
      <c r="K2" s="21" t="s">
        <v>181</v>
      </c>
      <c r="L2" s="21" t="s">
        <v>28</v>
      </c>
      <c r="M2" s="21" t="s">
        <v>29</v>
      </c>
      <c r="N2" s="21" t="s">
        <v>30</v>
      </c>
      <c r="O2" s="21" t="s">
        <v>31</v>
      </c>
      <c r="P2" s="21" t="s">
        <v>32</v>
      </c>
      <c r="Q2" s="21" t="s">
        <v>117</v>
      </c>
      <c r="R2" s="123" t="s">
        <v>118</v>
      </c>
      <c r="S2" s="123" t="s">
        <v>35</v>
      </c>
      <c r="T2" s="123" t="s">
        <v>36</v>
      </c>
      <c r="U2" s="124" t="s">
        <v>119</v>
      </c>
      <c r="V2" s="124" t="s">
        <v>120</v>
      </c>
      <c r="W2" s="124" t="s">
        <v>39</v>
      </c>
      <c r="X2" s="125" t="s">
        <v>40</v>
      </c>
      <c r="Y2" s="120"/>
      <c r="Z2" s="120"/>
    </row>
    <row r="3" ht="159.75" customHeight="1">
      <c r="A3" s="223" t="s">
        <v>41</v>
      </c>
      <c r="B3" s="48" t="s">
        <v>182</v>
      </c>
      <c r="C3" s="151"/>
      <c r="D3" s="224" t="s">
        <v>183</v>
      </c>
      <c r="E3" s="128"/>
      <c r="F3" s="151"/>
      <c r="G3" s="127" t="s">
        <v>55</v>
      </c>
      <c r="H3" s="149"/>
      <c r="I3" s="152"/>
      <c r="J3" s="152"/>
      <c r="K3" s="152"/>
      <c r="L3" s="152"/>
      <c r="M3" s="152"/>
      <c r="N3" s="152"/>
      <c r="O3" s="152"/>
      <c r="P3" s="149"/>
      <c r="Q3" s="225" t="str">
        <f t="shared" ref="Q3:Q8" si="1">IF(O3=1,-1,IF(N3=1,0,IF(M3=1,1,IF(L3=1,2,IF(K3=1,3,IF(J3=1,4,IF(I3=1,5,"ND")))))))</f>
        <v>ND</v>
      </c>
      <c r="R3" s="53">
        <f t="shared" ref="R3:R4" si="2">SUM(Q3)</f>
        <v>0</v>
      </c>
      <c r="S3" s="52">
        <v>5.0</v>
      </c>
      <c r="T3" s="54">
        <f t="shared" ref="T3:T4" si="3">N3/1</f>
        <v>0</v>
      </c>
      <c r="U3" s="54">
        <f t="shared" ref="U3:U4" si="4">R3/S3</f>
        <v>0</v>
      </c>
      <c r="V3" s="54">
        <f t="shared" ref="V3:V4" si="5">1-U3</f>
        <v>1</v>
      </c>
      <c r="W3" s="54">
        <f t="shared" ref="W3:W4" si="6">U3*5/50</f>
        <v>0</v>
      </c>
      <c r="X3" s="55" t="str">
        <f t="shared" ref="X3:X4" si="7">Q3</f>
        <v>ND</v>
      </c>
      <c r="Y3" s="226" t="str">
        <f>W3/W15</f>
        <v>#DIV/0!</v>
      </c>
      <c r="Z3" s="120"/>
    </row>
    <row r="4" ht="77.25" customHeight="1">
      <c r="A4" s="223" t="s">
        <v>64</v>
      </c>
      <c r="B4" s="48" t="s">
        <v>184</v>
      </c>
      <c r="C4" s="151"/>
      <c r="D4" s="224" t="s">
        <v>185</v>
      </c>
      <c r="E4" s="128"/>
      <c r="F4" s="151"/>
      <c r="G4" s="127" t="s">
        <v>55</v>
      </c>
      <c r="H4" s="149"/>
      <c r="I4" s="152"/>
      <c r="J4" s="152"/>
      <c r="K4" s="152"/>
      <c r="L4" s="152"/>
      <c r="M4" s="152"/>
      <c r="N4" s="152"/>
      <c r="O4" s="153"/>
      <c r="P4" s="154"/>
      <c r="Q4" s="129" t="str">
        <f t="shared" si="1"/>
        <v>ND</v>
      </c>
      <c r="R4" s="53">
        <f t="shared" si="2"/>
        <v>0</v>
      </c>
      <c r="S4" s="52">
        <v>5.0</v>
      </c>
      <c r="T4" s="54">
        <f t="shared" si="3"/>
        <v>0</v>
      </c>
      <c r="U4" s="54">
        <f t="shared" si="4"/>
        <v>0</v>
      </c>
      <c r="V4" s="54">
        <f t="shared" si="5"/>
        <v>1</v>
      </c>
      <c r="W4" s="54">
        <f t="shared" si="6"/>
        <v>0</v>
      </c>
      <c r="X4" s="55" t="str">
        <f t="shared" si="7"/>
        <v>ND</v>
      </c>
      <c r="Y4" s="226" t="str">
        <f>W4/W15</f>
        <v>#DIV/0!</v>
      </c>
      <c r="Z4" s="120"/>
    </row>
    <row r="5" ht="99.75" customHeight="1">
      <c r="A5" s="135" t="s">
        <v>75</v>
      </c>
      <c r="B5" s="57" t="s">
        <v>186</v>
      </c>
      <c r="C5" s="136" t="s">
        <v>187</v>
      </c>
      <c r="D5" s="136" t="s">
        <v>188</v>
      </c>
      <c r="E5" s="137"/>
      <c r="F5" s="196"/>
      <c r="G5" s="136" t="s">
        <v>166</v>
      </c>
      <c r="H5" s="167"/>
      <c r="I5" s="166"/>
      <c r="J5" s="166"/>
      <c r="K5" s="166"/>
      <c r="L5" s="166"/>
      <c r="M5" s="166"/>
      <c r="N5" s="166"/>
      <c r="O5" s="120"/>
      <c r="P5" s="197"/>
      <c r="Q5" s="166" t="str">
        <f t="shared" si="1"/>
        <v>ND</v>
      </c>
      <c r="R5" s="58"/>
      <c r="S5" s="58"/>
      <c r="T5" s="58"/>
      <c r="U5" s="58"/>
      <c r="V5" s="58"/>
      <c r="W5" s="58"/>
      <c r="X5" s="58"/>
      <c r="Y5" s="120"/>
      <c r="Z5" s="120"/>
    </row>
    <row r="6" ht="85.5" customHeight="1">
      <c r="A6" s="135" t="s">
        <v>75</v>
      </c>
      <c r="B6" s="27" t="s">
        <v>189</v>
      </c>
      <c r="C6" s="136" t="s">
        <v>187</v>
      </c>
      <c r="D6" s="172" t="s">
        <v>190</v>
      </c>
      <c r="E6" s="173"/>
      <c r="F6" s="173"/>
      <c r="G6" s="172" t="s">
        <v>166</v>
      </c>
      <c r="H6" s="164"/>
      <c r="I6" s="138"/>
      <c r="J6" s="138"/>
      <c r="K6" s="138"/>
      <c r="L6" s="138"/>
      <c r="M6" s="138"/>
      <c r="N6" s="138"/>
      <c r="O6" s="134"/>
      <c r="P6" s="139"/>
      <c r="Q6" s="138" t="str">
        <f t="shared" si="1"/>
        <v>ND</v>
      </c>
      <c r="R6" s="34"/>
      <c r="S6" s="34"/>
      <c r="T6" s="34"/>
      <c r="U6" s="34"/>
      <c r="V6" s="34"/>
      <c r="W6" s="34"/>
      <c r="X6" s="34"/>
      <c r="Y6" s="134"/>
      <c r="Z6" s="134"/>
    </row>
    <row r="7" ht="91.5" customHeight="1">
      <c r="A7" s="135" t="s">
        <v>75</v>
      </c>
      <c r="B7" s="27" t="s">
        <v>191</v>
      </c>
      <c r="C7" s="136" t="s">
        <v>187</v>
      </c>
      <c r="D7" s="172" t="s">
        <v>192</v>
      </c>
      <c r="E7" s="173"/>
      <c r="F7" s="187"/>
      <c r="G7" s="172" t="s">
        <v>166</v>
      </c>
      <c r="H7" s="167"/>
      <c r="I7" s="166"/>
      <c r="J7" s="166"/>
      <c r="K7" s="166"/>
      <c r="L7" s="166"/>
      <c r="M7" s="166"/>
      <c r="N7" s="166"/>
      <c r="O7" s="120"/>
      <c r="P7" s="197"/>
      <c r="Q7" s="166" t="str">
        <f t="shared" si="1"/>
        <v>ND</v>
      </c>
      <c r="R7" s="34"/>
      <c r="S7" s="34"/>
      <c r="T7" s="34"/>
      <c r="U7" s="34"/>
      <c r="V7" s="34"/>
      <c r="W7" s="34"/>
      <c r="X7" s="34"/>
      <c r="Y7" s="120"/>
      <c r="Z7" s="120"/>
    </row>
    <row r="8" ht="60.75" customHeight="1">
      <c r="A8" s="135" t="s">
        <v>75</v>
      </c>
      <c r="B8" s="43" t="s">
        <v>193</v>
      </c>
      <c r="C8" s="136" t="s">
        <v>187</v>
      </c>
      <c r="D8" s="165" t="s">
        <v>194</v>
      </c>
      <c r="E8" s="175"/>
      <c r="F8" s="141"/>
      <c r="G8" s="165" t="s">
        <v>166</v>
      </c>
      <c r="H8" s="167"/>
      <c r="I8" s="166"/>
      <c r="J8" s="166"/>
      <c r="K8" s="166"/>
      <c r="L8" s="166"/>
      <c r="M8" s="166"/>
      <c r="N8" s="166"/>
      <c r="O8" s="120"/>
      <c r="P8" s="197"/>
      <c r="Q8" s="227" t="str">
        <f t="shared" si="1"/>
        <v>ND</v>
      </c>
      <c r="R8" s="228"/>
      <c r="S8" s="229"/>
      <c r="T8" s="229"/>
      <c r="U8" s="229"/>
      <c r="V8" s="229"/>
      <c r="W8" s="229"/>
      <c r="X8" s="229"/>
      <c r="Y8" s="120"/>
      <c r="Z8" s="120"/>
    </row>
    <row r="9" ht="18.75" customHeight="1">
      <c r="A9" s="230" t="s">
        <v>75</v>
      </c>
      <c r="B9" s="231"/>
      <c r="C9" s="232"/>
      <c r="D9" s="151"/>
      <c r="E9" s="128"/>
      <c r="F9" s="151"/>
      <c r="G9" s="151"/>
      <c r="H9" s="149"/>
      <c r="I9" s="152"/>
      <c r="J9" s="152"/>
      <c r="K9" s="152"/>
      <c r="L9" s="152"/>
      <c r="M9" s="152"/>
      <c r="N9" s="152"/>
      <c r="O9" s="153"/>
      <c r="P9" s="154"/>
      <c r="Q9" s="152"/>
      <c r="R9" s="83">
        <f>SUM(Q5:Q8)</f>
        <v>0</v>
      </c>
      <c r="S9" s="50">
        <v>20.0</v>
      </c>
      <c r="T9" s="84">
        <f>SUM(N5:N8)/4</f>
        <v>0</v>
      </c>
      <c r="U9" s="84">
        <f>R9/S9</f>
        <v>0</v>
      </c>
      <c r="V9" s="84">
        <f>1-U9</f>
        <v>1</v>
      </c>
      <c r="W9" s="84">
        <f>U9*20/50</f>
        <v>0</v>
      </c>
      <c r="X9" s="85" t="str">
        <f>_xludf.MODE.SNGL(Q5:Q8)</f>
        <v>#NAME?</v>
      </c>
      <c r="Y9" s="226" t="str">
        <f>W9/W15</f>
        <v>#DIV/0!</v>
      </c>
      <c r="Z9" s="120"/>
    </row>
    <row r="10" ht="84.75" customHeight="1">
      <c r="A10" s="163" t="s">
        <v>81</v>
      </c>
      <c r="B10" s="57" t="s">
        <v>195</v>
      </c>
      <c r="C10" s="137"/>
      <c r="D10" s="233" t="s">
        <v>196</v>
      </c>
      <c r="E10" s="137"/>
      <c r="F10" s="137"/>
      <c r="G10" s="136" t="s">
        <v>197</v>
      </c>
      <c r="H10" s="164"/>
      <c r="I10" s="138"/>
      <c r="J10" s="138"/>
      <c r="K10" s="138"/>
      <c r="L10" s="138"/>
      <c r="M10" s="138"/>
      <c r="N10" s="138"/>
      <c r="O10" s="134"/>
      <c r="P10" s="164"/>
      <c r="Q10" s="138" t="str">
        <f t="shared" ref="Q10:Q11" si="8">IF(O10=1,-1,IF(N10=1,0,IF(M10=1,1,IF(L10=1,2,IF(K10=1,3,IF(J10=1,4,IF(I10=1,5,"ND")))))))</f>
        <v>ND</v>
      </c>
      <c r="R10" s="58"/>
      <c r="S10" s="58"/>
      <c r="T10" s="58"/>
      <c r="U10" s="58"/>
      <c r="V10" s="58"/>
      <c r="W10" s="58"/>
      <c r="X10" s="58"/>
      <c r="Y10" s="134"/>
      <c r="Z10" s="134"/>
    </row>
    <row r="11" ht="53.25" customHeight="1">
      <c r="A11" s="163" t="s">
        <v>81</v>
      </c>
      <c r="B11" s="43" t="s">
        <v>198</v>
      </c>
      <c r="C11" s="165" t="s">
        <v>187</v>
      </c>
      <c r="D11" s="165" t="s">
        <v>199</v>
      </c>
      <c r="E11" s="175"/>
      <c r="F11" s="175"/>
      <c r="G11" s="165" t="s">
        <v>93</v>
      </c>
      <c r="H11" s="164"/>
      <c r="I11" s="138"/>
      <c r="J11" s="138"/>
      <c r="K11" s="138"/>
      <c r="L11" s="138"/>
      <c r="M11" s="138"/>
      <c r="N11" s="138"/>
      <c r="O11" s="134"/>
      <c r="P11" s="164"/>
      <c r="Q11" s="138" t="str">
        <f t="shared" si="8"/>
        <v>ND</v>
      </c>
      <c r="R11" s="70"/>
      <c r="S11" s="70"/>
      <c r="T11" s="70"/>
      <c r="U11" s="70"/>
      <c r="V11" s="70"/>
      <c r="W11" s="70"/>
      <c r="X11" s="70"/>
      <c r="Y11" s="134"/>
      <c r="Z11" s="134"/>
    </row>
    <row r="12" ht="70.5" customHeight="1">
      <c r="A12" s="198" t="s">
        <v>81</v>
      </c>
      <c r="B12" s="168"/>
      <c r="C12" s="151"/>
      <c r="D12" s="151"/>
      <c r="E12" s="128"/>
      <c r="F12" s="151"/>
      <c r="G12" s="151"/>
      <c r="H12" s="149"/>
      <c r="I12" s="152"/>
      <c r="J12" s="152"/>
      <c r="K12" s="152"/>
      <c r="L12" s="152"/>
      <c r="M12" s="152"/>
      <c r="N12" s="152"/>
      <c r="O12" s="153"/>
      <c r="P12" s="149"/>
      <c r="Q12" s="152"/>
      <c r="R12" s="83">
        <f>SUM(Q10:Q11)</f>
        <v>0</v>
      </c>
      <c r="S12" s="50">
        <v>10.0</v>
      </c>
      <c r="T12" s="84">
        <f>SUM(N10:N11)/2</f>
        <v>0</v>
      </c>
      <c r="U12" s="84">
        <f t="shared" ref="U12:U14" si="9">R12/S12</f>
        <v>0</v>
      </c>
      <c r="V12" s="84">
        <f t="shared" ref="V12:V14" si="10">1-U12</f>
        <v>1</v>
      </c>
      <c r="W12" s="84">
        <f>U12*10/50</f>
        <v>0</v>
      </c>
      <c r="X12" s="85">
        <f>MIN(Q10:Q11)</f>
        <v>0</v>
      </c>
      <c r="Y12" s="226" t="str">
        <f>W12/W15</f>
        <v>#DIV/0!</v>
      </c>
      <c r="Z12" s="120"/>
    </row>
    <row r="13" ht="101.25" customHeight="1">
      <c r="A13" s="234" t="s">
        <v>94</v>
      </c>
      <c r="B13" s="62" t="s">
        <v>200</v>
      </c>
      <c r="C13" s="127" t="s">
        <v>187</v>
      </c>
      <c r="D13" s="235" t="s">
        <v>201</v>
      </c>
      <c r="E13" s="236"/>
      <c r="F13" s="237"/>
      <c r="G13" s="235" t="s">
        <v>163</v>
      </c>
      <c r="H13" s="238"/>
      <c r="I13" s="239"/>
      <c r="J13" s="239"/>
      <c r="K13" s="239"/>
      <c r="L13" s="239"/>
      <c r="M13" s="239"/>
      <c r="N13" s="239"/>
      <c r="O13" s="240"/>
      <c r="P13" s="238"/>
      <c r="Q13" s="241" t="str">
        <f t="shared" ref="Q13:Q14" si="11">IF(O13=1,-1,IF(N13=1,0,IF(M13=1,1,IF(L13=1,2,IF(K13=1,3,IF(J13=1,4,IF(I13=1,5,"ND")))))))</f>
        <v>ND</v>
      </c>
      <c r="R13" s="242">
        <f t="shared" ref="R13:R14" si="12">SUM(Q13)</f>
        <v>0</v>
      </c>
      <c r="S13" s="243">
        <v>5.0</v>
      </c>
      <c r="T13" s="244">
        <f t="shared" ref="T13:T14" si="13">N13/1</f>
        <v>0</v>
      </c>
      <c r="U13" s="244">
        <f t="shared" si="9"/>
        <v>0</v>
      </c>
      <c r="V13" s="244">
        <f t="shared" si="10"/>
        <v>1</v>
      </c>
      <c r="W13" s="244">
        <f t="shared" ref="W13:W14" si="14">U13*5/50</f>
        <v>0</v>
      </c>
      <c r="X13" s="245" t="str">
        <f t="shared" ref="X13:X14" si="15">Q13</f>
        <v>ND</v>
      </c>
      <c r="Y13" s="226" t="str">
        <f>W13/W15</f>
        <v>#DIV/0!</v>
      </c>
      <c r="Z13" s="120"/>
    </row>
    <row r="14" ht="91.5" customHeight="1">
      <c r="A14" s="246" t="s">
        <v>102</v>
      </c>
      <c r="B14" s="48" t="s">
        <v>202</v>
      </c>
      <c r="C14" s="127" t="s">
        <v>187</v>
      </c>
      <c r="D14" s="127" t="s">
        <v>203</v>
      </c>
      <c r="E14" s="128"/>
      <c r="F14" s="151"/>
      <c r="G14" s="127" t="s">
        <v>101</v>
      </c>
      <c r="H14" s="149"/>
      <c r="I14" s="152"/>
      <c r="J14" s="152"/>
      <c r="K14" s="152"/>
      <c r="L14" s="152"/>
      <c r="M14" s="152"/>
      <c r="N14" s="152"/>
      <c r="O14" s="153"/>
      <c r="P14" s="149"/>
      <c r="Q14" s="152" t="str">
        <f t="shared" si="11"/>
        <v>ND</v>
      </c>
      <c r="R14" s="53">
        <f t="shared" si="12"/>
        <v>0</v>
      </c>
      <c r="S14" s="52">
        <v>5.0</v>
      </c>
      <c r="T14" s="54">
        <f t="shared" si="13"/>
        <v>0</v>
      </c>
      <c r="U14" s="54">
        <f t="shared" si="9"/>
        <v>0</v>
      </c>
      <c r="V14" s="54">
        <f t="shared" si="10"/>
        <v>1</v>
      </c>
      <c r="W14" s="54">
        <f t="shared" si="14"/>
        <v>0</v>
      </c>
      <c r="X14" s="55" t="str">
        <f t="shared" si="15"/>
        <v>ND</v>
      </c>
      <c r="Y14" s="226" t="str">
        <f>W14/W15</f>
        <v>#DIV/0!</v>
      </c>
      <c r="Z14" s="120"/>
    </row>
    <row r="15" ht="31.5" customHeight="1">
      <c r="A15" s="120"/>
      <c r="B15" s="120"/>
      <c r="C15" s="120"/>
      <c r="D15" s="120"/>
      <c r="E15" s="120"/>
      <c r="F15" s="120"/>
      <c r="G15" s="120"/>
      <c r="H15" s="120"/>
      <c r="I15" s="166"/>
      <c r="J15" s="120"/>
      <c r="K15" s="120"/>
      <c r="L15" s="120"/>
      <c r="M15" s="120"/>
      <c r="N15" s="120"/>
      <c r="O15" s="120"/>
      <c r="P15" s="120"/>
      <c r="Q15" s="166"/>
      <c r="R15" s="221">
        <f t="shared" ref="R15:S15" si="16">R3+R4+R9+R12+R13+R14</f>
        <v>0</v>
      </c>
      <c r="S15" s="221">
        <f t="shared" si="16"/>
        <v>50</v>
      </c>
      <c r="V15" s="113" t="s">
        <v>204</v>
      </c>
      <c r="W15" s="114">
        <f>W14+W13+W12+W9+W4+W3</f>
        <v>0</v>
      </c>
      <c r="Y15" s="120"/>
      <c r="Z15" s="120"/>
    </row>
    <row r="16" ht="48.0" customHeight="1">
      <c r="A16" s="120"/>
      <c r="B16" s="222"/>
      <c r="C16" s="120"/>
      <c r="D16" s="167"/>
      <c r="E16" s="167"/>
      <c r="F16" s="120"/>
      <c r="G16" s="120"/>
      <c r="H16" s="120"/>
      <c r="I16" s="166"/>
      <c r="J16" s="120"/>
      <c r="K16" s="120"/>
      <c r="L16" s="120"/>
      <c r="M16" s="120"/>
      <c r="N16" s="120"/>
      <c r="O16" s="120"/>
      <c r="P16" s="120"/>
      <c r="Q16" s="166"/>
      <c r="V16" s="115" t="s">
        <v>205</v>
      </c>
      <c r="W16" s="116">
        <f>1-W15</f>
        <v>1</v>
      </c>
      <c r="Y16" s="120"/>
      <c r="Z16" s="120"/>
    </row>
    <row r="17" ht="18.75" customHeight="1">
      <c r="A17" s="120"/>
      <c r="B17" s="120"/>
      <c r="C17" s="120"/>
      <c r="D17" s="120"/>
      <c r="E17" s="120"/>
      <c r="F17" s="120"/>
      <c r="G17" s="120"/>
      <c r="H17" s="120"/>
      <c r="I17" s="120"/>
      <c r="J17" s="120"/>
      <c r="K17" s="120"/>
      <c r="L17" s="120"/>
      <c r="M17" s="120"/>
      <c r="N17" s="120"/>
      <c r="O17" s="120"/>
      <c r="P17" s="120"/>
      <c r="Q17" s="120"/>
      <c r="R17" s="120"/>
      <c r="S17" s="120"/>
      <c r="T17" s="120"/>
      <c r="U17" s="120"/>
      <c r="V17" s="120"/>
      <c r="W17" s="120"/>
      <c r="X17" s="120"/>
      <c r="Y17" s="120"/>
      <c r="Z17" s="120"/>
    </row>
    <row r="18" ht="18.75" customHeight="1">
      <c r="A18" s="120"/>
      <c r="B18" s="120"/>
      <c r="C18" s="120"/>
      <c r="D18" s="120"/>
      <c r="E18" s="120"/>
      <c r="F18" s="120"/>
      <c r="G18" s="120"/>
      <c r="H18" s="120"/>
      <c r="I18" s="120"/>
      <c r="J18" s="120"/>
      <c r="K18" s="120"/>
      <c r="L18" s="120"/>
      <c r="M18" s="120"/>
      <c r="N18" s="120"/>
      <c r="O18" s="120"/>
      <c r="P18" s="120"/>
      <c r="Q18" s="120"/>
      <c r="R18" s="120"/>
      <c r="S18" s="120"/>
      <c r="T18" s="120"/>
      <c r="U18" s="120"/>
      <c r="V18" s="120"/>
      <c r="W18" s="120"/>
      <c r="X18" s="120"/>
      <c r="Y18" s="120"/>
      <c r="Z18" s="120"/>
    </row>
    <row r="19" ht="18.75" customHeight="1">
      <c r="A19" s="120"/>
      <c r="B19" s="120"/>
      <c r="C19" s="120"/>
      <c r="D19" s="120"/>
      <c r="E19" s="120"/>
      <c r="F19" s="120"/>
      <c r="G19" s="120"/>
      <c r="H19" s="120"/>
      <c r="I19" s="120"/>
      <c r="J19" s="120"/>
      <c r="K19" s="120"/>
      <c r="L19" s="120"/>
      <c r="M19" s="120"/>
      <c r="N19" s="120"/>
      <c r="O19" s="120"/>
      <c r="P19" s="120"/>
      <c r="Q19" s="120"/>
      <c r="R19" s="120"/>
      <c r="S19" s="120"/>
      <c r="T19" s="120"/>
      <c r="U19" s="120"/>
      <c r="V19" s="120"/>
      <c r="W19" s="120"/>
      <c r="X19" s="120"/>
      <c r="Y19" s="120"/>
      <c r="Z19" s="120"/>
    </row>
    <row r="20" ht="18.75" customHeight="1">
      <c r="A20" s="120"/>
      <c r="B20" s="120"/>
      <c r="C20" s="120"/>
      <c r="D20" s="120"/>
      <c r="E20" s="120"/>
      <c r="F20" s="120"/>
      <c r="G20" s="120"/>
      <c r="H20" s="120"/>
      <c r="I20" s="120"/>
      <c r="J20" s="120"/>
      <c r="K20" s="120"/>
      <c r="L20" s="120"/>
      <c r="M20" s="120"/>
      <c r="N20" s="120"/>
      <c r="O20" s="120"/>
      <c r="P20" s="120"/>
      <c r="Q20" s="120"/>
      <c r="R20" s="120"/>
      <c r="S20" s="120"/>
      <c r="T20" s="120"/>
      <c r="U20" s="120"/>
      <c r="V20" s="120"/>
      <c r="W20" s="120"/>
      <c r="X20" s="120"/>
      <c r="Y20" s="120"/>
      <c r="Z20" s="120"/>
    </row>
    <row r="21" ht="18.75" customHeight="1">
      <c r="A21" s="120"/>
      <c r="B21" s="120"/>
      <c r="C21" s="120"/>
      <c r="D21" s="120"/>
      <c r="E21" s="120"/>
      <c r="F21" s="120"/>
      <c r="G21" s="120"/>
      <c r="H21" s="120"/>
      <c r="I21" s="120"/>
      <c r="J21" s="120"/>
      <c r="K21" s="120"/>
      <c r="L21" s="120"/>
      <c r="M21" s="120"/>
      <c r="N21" s="120"/>
      <c r="O21" s="120"/>
      <c r="P21" s="120"/>
      <c r="Q21" s="120"/>
      <c r="R21" s="120"/>
      <c r="S21" s="120"/>
      <c r="T21" s="120"/>
      <c r="U21" s="120"/>
      <c r="V21" s="120"/>
      <c r="W21" s="120"/>
      <c r="X21" s="120"/>
      <c r="Y21" s="120"/>
      <c r="Z21" s="120"/>
    </row>
    <row r="22" ht="18.75" customHeight="1">
      <c r="A22" s="120"/>
      <c r="B22" s="120"/>
      <c r="C22" s="120"/>
      <c r="D22" s="120"/>
      <c r="E22" s="120"/>
      <c r="F22" s="120"/>
      <c r="G22" s="120"/>
      <c r="H22" s="120"/>
      <c r="I22" s="120"/>
      <c r="J22" s="120"/>
      <c r="K22" s="120"/>
      <c r="L22" s="120"/>
      <c r="M22" s="120"/>
      <c r="N22" s="120"/>
      <c r="O22" s="120"/>
      <c r="P22" s="120"/>
      <c r="Q22" s="120"/>
      <c r="R22" s="120"/>
      <c r="S22" s="120"/>
      <c r="T22" s="120"/>
      <c r="U22" s="120"/>
      <c r="V22" s="120"/>
      <c r="W22" s="120"/>
      <c r="X22" s="120"/>
      <c r="Y22" s="120"/>
      <c r="Z22" s="120"/>
    </row>
    <row r="23" ht="18.75" customHeight="1">
      <c r="A23" s="120"/>
      <c r="B23" s="120"/>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row>
    <row r="24" ht="18.75" customHeight="1">
      <c r="A24" s="120"/>
      <c r="B24" s="120"/>
      <c r="C24" s="120"/>
      <c r="D24" s="120"/>
      <c r="E24" s="120"/>
      <c r="F24" s="120"/>
      <c r="G24" s="120"/>
      <c r="H24" s="120"/>
      <c r="I24" s="120"/>
      <c r="J24" s="120"/>
      <c r="K24" s="120"/>
      <c r="L24" s="120"/>
      <c r="M24" s="120"/>
      <c r="N24" s="120"/>
      <c r="O24" s="120"/>
      <c r="P24" s="120"/>
      <c r="Q24" s="120"/>
      <c r="R24" s="120"/>
      <c r="S24" s="120"/>
      <c r="T24" s="120"/>
      <c r="U24" s="120"/>
      <c r="V24" s="120"/>
      <c r="W24" s="120"/>
      <c r="X24" s="120"/>
      <c r="Y24" s="120"/>
      <c r="Z24" s="120"/>
    </row>
    <row r="25" ht="18.75" customHeight="1">
      <c r="A25" s="120"/>
      <c r="B25" s="120"/>
      <c r="C25" s="120"/>
      <c r="D25" s="120"/>
      <c r="E25" s="120"/>
      <c r="F25" s="120"/>
      <c r="G25" s="120"/>
      <c r="H25" s="120"/>
      <c r="I25" s="120"/>
      <c r="J25" s="120"/>
      <c r="K25" s="120"/>
      <c r="L25" s="120"/>
      <c r="M25" s="120"/>
      <c r="N25" s="120"/>
      <c r="O25" s="120"/>
      <c r="P25" s="120"/>
      <c r="Q25" s="120"/>
      <c r="R25" s="120"/>
      <c r="S25" s="120"/>
      <c r="T25" s="120"/>
      <c r="U25" s="120"/>
      <c r="V25" s="120"/>
      <c r="W25" s="120"/>
      <c r="X25" s="120"/>
      <c r="Y25" s="120"/>
      <c r="Z25" s="120"/>
    </row>
    <row r="26" ht="18.75" customHeight="1">
      <c r="A26" s="120"/>
      <c r="B26" s="120"/>
      <c r="C26" s="120"/>
      <c r="D26" s="120"/>
      <c r="E26" s="120"/>
      <c r="F26" s="120"/>
      <c r="G26" s="120"/>
      <c r="H26" s="120"/>
      <c r="I26" s="120"/>
      <c r="J26" s="120"/>
      <c r="K26" s="120"/>
      <c r="L26" s="120"/>
      <c r="M26" s="120"/>
      <c r="N26" s="120"/>
      <c r="O26" s="120"/>
      <c r="P26" s="120"/>
      <c r="Q26" s="120"/>
      <c r="R26" s="120"/>
      <c r="S26" s="120"/>
      <c r="T26" s="120"/>
      <c r="U26" s="120"/>
      <c r="V26" s="120"/>
      <c r="W26" s="120"/>
      <c r="X26" s="120"/>
      <c r="Y26" s="120"/>
      <c r="Z26" s="120"/>
    </row>
    <row r="27" ht="18.75" customHeight="1">
      <c r="A27" s="120"/>
      <c r="B27" s="120"/>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row>
    <row r="28" ht="18.75" customHeight="1">
      <c r="A28" s="120"/>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ht="18.75" customHeight="1">
      <c r="A29" s="120"/>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ht="18.75" customHeight="1">
      <c r="A30" s="120"/>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ht="18.75" customHeight="1">
      <c r="A31" s="120"/>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ht="18.75" customHeight="1">
      <c r="A32" s="120"/>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ht="18.75" customHeight="1">
      <c r="A33" s="120"/>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ht="18.75" customHeight="1">
      <c r="A34" s="120"/>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ht="18.75" customHeight="1">
      <c r="A35" s="120"/>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ht="18.75" customHeight="1">
      <c r="A36" s="120"/>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ht="18.75" customHeight="1">
      <c r="A37" s="120"/>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ht="18.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ht="18.75" customHeight="1">
      <c r="A39" s="120"/>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ht="18.75" customHeight="1">
      <c r="A40" s="120"/>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ht="18.75" customHeight="1">
      <c r="A41" s="120"/>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ht="18.75" customHeight="1">
      <c r="A42" s="120"/>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ht="18.75" customHeight="1">
      <c r="A43" s="120"/>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ht="18.75" customHeight="1">
      <c r="A44" s="120"/>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ht="18.75" customHeight="1">
      <c r="A45" s="120"/>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ht="18.75" customHeight="1">
      <c r="A46" s="120"/>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ht="18.75" customHeight="1">
      <c r="A47" s="120"/>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ht="18.75" customHeight="1">
      <c r="A48" s="120"/>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ht="18.75" customHeight="1">
      <c r="A49" s="120"/>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ht="18.75" customHeight="1">
      <c r="A50" s="120"/>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ht="18.75" customHeight="1">
      <c r="A51" s="120"/>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ht="18.75" customHeight="1">
      <c r="A52" s="120"/>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ht="18.75" customHeight="1">
      <c r="A53" s="120"/>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ht="18.75" customHeight="1">
      <c r="A54" s="120"/>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ht="18.75" customHeight="1">
      <c r="A55" s="120"/>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ht="18.75" customHeight="1">
      <c r="A56" s="120"/>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ht="18.75" customHeight="1">
      <c r="A57" s="120"/>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ht="18.75" customHeight="1">
      <c r="A58" s="120"/>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ht="18.75" customHeight="1">
      <c r="A59" s="120"/>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ht="18.75" customHeight="1">
      <c r="A60" s="120"/>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ht="18.75" customHeight="1">
      <c r="A61" s="120"/>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ht="18.75" customHeight="1">
      <c r="A62" s="120"/>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ht="18.75" customHeight="1">
      <c r="A63" s="120"/>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row>
    <row r="64" ht="18.75" customHeight="1">
      <c r="A64" s="120"/>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row>
    <row r="65" ht="18.75" customHeight="1">
      <c r="A65" s="120"/>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ht="18.75" customHeight="1">
      <c r="A66" s="120"/>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row>
    <row r="67" ht="18.75" customHeight="1">
      <c r="A67" s="120"/>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row>
    <row r="68" ht="18.75" customHeight="1">
      <c r="A68" s="120"/>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ht="18.75" customHeight="1">
      <c r="A69" s="120"/>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ht="18.75" customHeight="1">
      <c r="A70" s="120"/>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ht="18.75" customHeight="1">
      <c r="A71" s="120"/>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ht="18.75" customHeight="1">
      <c r="A72" s="120"/>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ht="18.75" customHeight="1">
      <c r="A73" s="120"/>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ht="18.75" customHeight="1">
      <c r="A74" s="120"/>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ht="18.75" customHeight="1">
      <c r="A75" s="120"/>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ht="18.75" customHeight="1">
      <c r="A76" s="120"/>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ht="18.75" customHeight="1">
      <c r="A77" s="120"/>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ht="18.75" customHeight="1">
      <c r="A78" s="120"/>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ht="18.75" customHeight="1">
      <c r="A79" s="120"/>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ht="18.75" customHeight="1">
      <c r="A80" s="120"/>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ht="18.75" customHeight="1">
      <c r="A81" s="120"/>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ht="18.75" customHeight="1">
      <c r="A82" s="120"/>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ht="18.75" customHeight="1">
      <c r="A83" s="120"/>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ht="18.75" customHeight="1">
      <c r="A84" s="120"/>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ht="18.75" customHeight="1">
      <c r="A85" s="120"/>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ht="18.75" customHeight="1">
      <c r="A86" s="120"/>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ht="18.75" customHeight="1">
      <c r="A87" s="120"/>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ht="18.75" customHeight="1">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ht="18.75" customHeight="1">
      <c r="A89" s="120"/>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ht="18.75" customHeight="1">
      <c r="A90" s="120"/>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ht="18.75" customHeight="1">
      <c r="A91" s="120"/>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ht="18.75" customHeight="1">
      <c r="A92" s="120"/>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ht="18.75" customHeight="1">
      <c r="A93" s="120"/>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ht="18.75" customHeight="1">
      <c r="A94" s="120"/>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ht="18.75" customHeight="1">
      <c r="A95" s="12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ht="18.75" customHeight="1">
      <c r="A96" s="120"/>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ht="18.75" customHeight="1">
      <c r="A97" s="120"/>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ht="18.75" customHeight="1">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ht="18.75" customHeight="1">
      <c r="A99" s="120"/>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ht="18.75" customHeight="1">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ht="18.75" customHeight="1">
      <c r="A101" s="120"/>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ht="18.75" customHeight="1">
      <c r="A102" s="120"/>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ht="18.75" customHeight="1">
      <c r="A103" s="120"/>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ht="18.75" customHeight="1">
      <c r="A104" s="120"/>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ht="18.75" customHeight="1">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ht="18.75" customHeight="1">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ht="18.75" customHeight="1">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ht="18.75" customHeight="1">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ht="18.75" customHeight="1">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ht="18.75" customHeight="1">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ht="18.75" customHeight="1">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ht="18.75" customHeight="1">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ht="18.75" customHeight="1">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ht="18.75" customHeight="1">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ht="18.75" customHeight="1">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ht="18.75" customHeight="1">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ht="18.75" customHeight="1">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ht="18.75" customHeight="1">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ht="18.75" customHeight="1">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ht="18.75" customHeight="1">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ht="18.75" customHeight="1">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ht="18.75" customHeight="1">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ht="18.75" customHeight="1">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ht="18.75" customHeight="1">
      <c r="A124" s="120"/>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ht="18.75" customHeight="1">
      <c r="A125" s="120"/>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ht="18.75" customHeight="1">
      <c r="A126" s="120"/>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ht="18.75" customHeight="1">
      <c r="A127" s="120"/>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ht="18.75" customHeight="1">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ht="18.75" customHeight="1">
      <c r="A129" s="120"/>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ht="18.75" customHeight="1">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ht="18.75" customHeight="1">
      <c r="A131" s="120"/>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ht="18.75" customHeight="1">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ht="18.75" customHeight="1">
      <c r="A133" s="120"/>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ht="18.75" customHeight="1">
      <c r="A134" s="120"/>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ht="18.75" customHeight="1">
      <c r="A135" s="120"/>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ht="18.75" customHeight="1">
      <c r="A136" s="120"/>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ht="18.75" customHeight="1">
      <c r="A137" s="120"/>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ht="18.75" customHeight="1">
      <c r="A138" s="120"/>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ht="18.75" customHeight="1">
      <c r="A139" s="120"/>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ht="18.75" customHeight="1">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ht="18.75" customHeight="1">
      <c r="A141" s="120"/>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ht="18.75" customHeight="1">
      <c r="A142" s="120"/>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ht="18.75" customHeight="1">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ht="18.75" customHeight="1">
      <c r="A144" s="120"/>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ht="18.75" customHeight="1">
      <c r="A145" s="120"/>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ht="18.75" customHeight="1">
      <c r="A146" s="120"/>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ht="18.75" customHeight="1">
      <c r="A147" s="120"/>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ht="18.75" customHeight="1">
      <c r="A148" s="120"/>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ht="18.75" customHeight="1">
      <c r="A149" s="120"/>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ht="18.75" customHeight="1">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ht="18.75" customHeight="1">
      <c r="A151" s="120"/>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ht="18.75" customHeight="1">
      <c r="A152" s="120"/>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ht="18.75" customHeight="1">
      <c r="A153" s="120"/>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ht="18.75" customHeight="1">
      <c r="A154" s="120"/>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ht="18.75" customHeight="1">
      <c r="A155" s="120"/>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ht="18.75" customHeight="1">
      <c r="A156" s="120"/>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ht="18.75" customHeight="1">
      <c r="A157" s="120"/>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ht="18.75" customHeight="1">
      <c r="A158" s="120"/>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ht="18.75" customHeight="1">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ht="18.75" customHeight="1">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ht="18.75" customHeight="1">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ht="18.75" customHeight="1">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ht="18.75" customHeight="1">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ht="18.75" customHeight="1">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ht="18.75" customHeight="1">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ht="18.75" customHeight="1">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ht="18.75" customHeight="1">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ht="18.75" customHeight="1">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ht="18.75" customHeight="1">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ht="18.75" customHeight="1">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ht="18.75" customHeight="1">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ht="18.75" customHeight="1">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ht="18.75" customHeight="1">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ht="18.75" customHeight="1">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ht="18.75" customHeight="1">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ht="18.75" customHeight="1">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ht="18.75" customHeight="1">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ht="18.75" customHeight="1">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ht="18.75" customHeight="1">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ht="18.75" customHeight="1">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ht="18.75" customHeight="1">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ht="18.75" customHeight="1">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ht="18.75" customHeight="1">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ht="18.75" customHeight="1">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ht="18.75" customHeight="1">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ht="18.75" customHeight="1">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ht="18.75" customHeight="1">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ht="18.75" customHeight="1">
      <c r="A188" s="120"/>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ht="18.75" customHeight="1">
      <c r="A189" s="120"/>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ht="18.75" customHeight="1">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ht="18.75" customHeight="1">
      <c r="A191" s="120"/>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ht="18.75" customHeight="1">
      <c r="A192" s="120"/>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ht="18.75" customHeight="1">
      <c r="A193" s="120"/>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ht="18.75" customHeight="1">
      <c r="A194" s="120"/>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ht="18.75" customHeight="1">
      <c r="A195" s="120"/>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ht="18.75" customHeight="1">
      <c r="A196" s="120"/>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ht="18.75" customHeight="1">
      <c r="A197" s="120"/>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ht="18.75" customHeight="1">
      <c r="A198" s="120"/>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ht="18.75" customHeight="1">
      <c r="A199" s="120"/>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ht="18.75" customHeight="1">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ht="18.75" customHeight="1">
      <c r="A201" s="120"/>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ht="18.75" customHeight="1">
      <c r="A202" s="120"/>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ht="18.75" customHeight="1">
      <c r="A203" s="120"/>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ht="18.75" customHeight="1">
      <c r="A204" s="120"/>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ht="18.75" customHeight="1">
      <c r="A205" s="120"/>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ht="18.75" customHeight="1">
      <c r="A206" s="120"/>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ht="18.75" customHeight="1">
      <c r="A207" s="120"/>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ht="18.75" customHeight="1">
      <c r="A208" s="120"/>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ht="18.75" customHeight="1">
      <c r="A209" s="120"/>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ht="18.75" customHeight="1">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ht="18.75" customHeight="1">
      <c r="A211" s="120"/>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ht="18.75" customHeight="1">
      <c r="A212" s="120"/>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ht="18.75" customHeight="1">
      <c r="A213" s="120"/>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ht="18.75" customHeight="1">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ht="18.75" customHeight="1">
      <c r="A215" s="120"/>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ht="18.75" customHeight="1">
      <c r="A216" s="120"/>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ht="18.75" customHeight="1">
      <c r="A217" s="120"/>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ht="18.75" customHeight="1">
      <c r="A218" s="120"/>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ht="18.75" customHeight="1">
      <c r="A219" s="120"/>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ht="18.75" customHeight="1">
      <c r="A220" s="120"/>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H1:H2"/>
    <mergeCell ref="I1:Q1"/>
    <mergeCell ref="R1:X1"/>
    <mergeCell ref="A1:A2"/>
    <mergeCell ref="B1:B2"/>
    <mergeCell ref="C1:C2"/>
    <mergeCell ref="D1:D2"/>
    <mergeCell ref="E1:E2"/>
    <mergeCell ref="F1:F2"/>
    <mergeCell ref="G1:G2"/>
  </mergeCells>
  <printOptions/>
  <pageMargins bottom="0.7480314960629921" footer="0.0" header="0.0" left="0.7086614173228347" right="0.7086614173228347" top="0.7480314960629921"/>
  <pageSetup paperSize="9"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0.71"/>
    <col customWidth="1" min="4" max="4" width="18.29"/>
    <col customWidth="1" min="5" max="5" width="25.43"/>
    <col customWidth="1" min="6" max="6" width="21.71"/>
    <col customWidth="1" min="7" max="19" width="10.71"/>
    <col customWidth="1" min="20" max="20" width="6.29"/>
    <col customWidth="1" min="21" max="21" width="20.43"/>
    <col customWidth="1" min="22" max="22" width="20.71"/>
    <col customWidth="1" min="23" max="23" width="24.14"/>
    <col customWidth="1" min="24" max="24" width="30.14"/>
    <col customWidth="1" min="25" max="25" width="32.43"/>
    <col customWidth="1" min="26" max="26" width="10.71"/>
  </cols>
  <sheetData>
    <row r="4">
      <c r="T4" s="70"/>
      <c r="U4" s="70"/>
      <c r="V4" s="247" t="s">
        <v>206</v>
      </c>
      <c r="W4" s="248" t="s">
        <v>207</v>
      </c>
      <c r="X4" s="249"/>
      <c r="Y4" s="250"/>
    </row>
    <row r="5">
      <c r="T5" s="70"/>
      <c r="U5" s="70"/>
      <c r="V5" s="251" t="s">
        <v>208</v>
      </c>
      <c r="W5" s="252">
        <f>(W10+W11+W12+W13+W14+W15+W16)/(V10+V11+V12+V13+V14+V15+V16)</f>
        <v>0</v>
      </c>
      <c r="X5" s="249"/>
      <c r="Y5" s="250"/>
    </row>
    <row r="6">
      <c r="T6" s="70"/>
      <c r="U6" s="70"/>
      <c r="V6" s="251" t="s">
        <v>209</v>
      </c>
      <c r="W6" s="252">
        <f>(W17+W18+W20+W21+W22+W23)/(V17+V18+V20+V21+V22+V23)</f>
        <v>0</v>
      </c>
      <c r="X6" s="249"/>
      <c r="Y6" s="250"/>
    </row>
    <row r="7">
      <c r="T7" s="70"/>
      <c r="U7" s="70"/>
      <c r="V7" s="251" t="s">
        <v>210</v>
      </c>
      <c r="W7" s="252">
        <f>(W24+W25+W27+W28+W29)/(V24+V25+V27+V28+V29)</f>
        <v>0</v>
      </c>
      <c r="X7" s="249"/>
      <c r="Y7" s="250"/>
    </row>
    <row r="8">
      <c r="T8" s="70"/>
      <c r="U8" s="70"/>
      <c r="V8" s="253" t="s">
        <v>211</v>
      </c>
      <c r="W8" s="254">
        <f>(W31+W32+W34+W35+W36+W37)/(V31+V32+V34+V35+V36+V37)</f>
        <v>0</v>
      </c>
      <c r="X8" s="255"/>
      <c r="Y8" s="256"/>
    </row>
    <row r="9">
      <c r="T9" s="70"/>
      <c r="U9" s="70"/>
      <c r="V9" s="257" t="s">
        <v>212</v>
      </c>
      <c r="W9" s="258" t="s">
        <v>213</v>
      </c>
      <c r="X9" s="259" t="s">
        <v>214</v>
      </c>
      <c r="Y9" s="260" t="s">
        <v>215</v>
      </c>
    </row>
    <row r="10">
      <c r="S10" s="261" t="s">
        <v>216</v>
      </c>
      <c r="T10" s="262" t="s">
        <v>217</v>
      </c>
      <c r="U10" s="263" t="s">
        <v>41</v>
      </c>
      <c r="V10" s="264">
        <v>35.0</v>
      </c>
      <c r="W10" s="265">
        <f>'ML1 -capabilities assesment'!Q10</f>
        <v>0</v>
      </c>
      <c r="X10" s="266">
        <f t="shared" ref="X10:X18" si="1">W10/$V10</f>
        <v>0</v>
      </c>
      <c r="Y10" s="267">
        <f t="shared" ref="Y10:Y16" si="2">W10/100</f>
        <v>0</v>
      </c>
    </row>
    <row r="11">
      <c r="S11" s="268"/>
      <c r="T11" s="269" t="s">
        <v>218</v>
      </c>
      <c r="U11" s="191" t="s">
        <v>64</v>
      </c>
      <c r="V11" s="270">
        <v>10.0</v>
      </c>
      <c r="W11" s="265">
        <f>'ML1 -capabilities assesment'!Q13</f>
        <v>0</v>
      </c>
      <c r="X11" s="266">
        <f t="shared" si="1"/>
        <v>0</v>
      </c>
      <c r="Y11" s="267">
        <f t="shared" si="2"/>
        <v>0</v>
      </c>
    </row>
    <row r="12">
      <c r="S12" s="268"/>
      <c r="T12" s="269" t="s">
        <v>219</v>
      </c>
      <c r="U12" s="191" t="s">
        <v>220</v>
      </c>
      <c r="V12" s="270">
        <v>5.0</v>
      </c>
      <c r="W12" s="265">
        <f>'ML1 -capabilities assesment'!Q14</f>
        <v>0</v>
      </c>
      <c r="X12" s="266">
        <f t="shared" si="1"/>
        <v>0</v>
      </c>
      <c r="Y12" s="267">
        <f t="shared" si="2"/>
        <v>0</v>
      </c>
    </row>
    <row r="13">
      <c r="S13" s="268"/>
      <c r="T13" s="269" t="s">
        <v>221</v>
      </c>
      <c r="U13" s="191" t="s">
        <v>75</v>
      </c>
      <c r="V13" s="270">
        <v>10.0</v>
      </c>
      <c r="W13" s="265">
        <f>'ML1 -capabilities assesment'!Q17</f>
        <v>0</v>
      </c>
      <c r="X13" s="266">
        <f t="shared" si="1"/>
        <v>0</v>
      </c>
      <c r="Y13" s="267">
        <f t="shared" si="2"/>
        <v>0</v>
      </c>
    </row>
    <row r="14">
      <c r="S14" s="268"/>
      <c r="T14" s="269" t="s">
        <v>222</v>
      </c>
      <c r="U14" s="191" t="s">
        <v>94</v>
      </c>
      <c r="V14" s="270">
        <v>5.0</v>
      </c>
      <c r="W14" s="265">
        <f>'ML1 -capabilities assesment'!Q23</f>
        <v>0</v>
      </c>
      <c r="X14" s="266">
        <f t="shared" si="1"/>
        <v>0</v>
      </c>
      <c r="Y14" s="267">
        <f t="shared" si="2"/>
        <v>0</v>
      </c>
    </row>
    <row r="15">
      <c r="S15" s="268"/>
      <c r="T15" s="269" t="s">
        <v>223</v>
      </c>
      <c r="U15" s="191" t="s">
        <v>224</v>
      </c>
      <c r="V15" s="270">
        <v>20.0</v>
      </c>
      <c r="W15" s="265">
        <f>'ML1 -capabilities assesment'!Q22</f>
        <v>0</v>
      </c>
      <c r="X15" s="266">
        <f t="shared" si="1"/>
        <v>0</v>
      </c>
      <c r="Y15" s="267">
        <f t="shared" si="2"/>
        <v>0</v>
      </c>
    </row>
    <row r="16">
      <c r="S16" s="271"/>
      <c r="T16" s="272" t="s">
        <v>225</v>
      </c>
      <c r="U16" s="273" t="s">
        <v>226</v>
      </c>
      <c r="V16" s="274">
        <v>15.0</v>
      </c>
      <c r="W16" s="275">
        <f>'ML1 -capabilities assesment'!Q27</f>
        <v>0</v>
      </c>
      <c r="X16" s="266">
        <f t="shared" si="1"/>
        <v>0</v>
      </c>
      <c r="Y16" s="267">
        <f t="shared" si="2"/>
        <v>0</v>
      </c>
    </row>
    <row r="17">
      <c r="S17" s="261" t="s">
        <v>209</v>
      </c>
      <c r="T17" s="276" t="s">
        <v>217</v>
      </c>
      <c r="U17" s="277" t="s">
        <v>41</v>
      </c>
      <c r="V17" s="278">
        <v>5.0</v>
      </c>
      <c r="W17" s="279">
        <f>'ML2 -capabilities assesment'!R3</f>
        <v>0</v>
      </c>
      <c r="X17" s="266">
        <f t="shared" si="1"/>
        <v>0</v>
      </c>
      <c r="Y17" s="280">
        <f t="shared" ref="Y17:Y18" si="3">(W17)/50</f>
        <v>0</v>
      </c>
    </row>
    <row r="18">
      <c r="S18" s="268"/>
      <c r="T18" s="269" t="s">
        <v>218</v>
      </c>
      <c r="U18" s="191" t="s">
        <v>64</v>
      </c>
      <c r="V18" s="270">
        <v>10.0</v>
      </c>
      <c r="W18" s="265">
        <f>'ML2 -capabilities assesment'!R6</f>
        <v>0</v>
      </c>
      <c r="X18" s="266">
        <f t="shared" si="1"/>
        <v>0</v>
      </c>
      <c r="Y18" s="267">
        <f t="shared" si="3"/>
        <v>0</v>
      </c>
    </row>
    <row r="19">
      <c r="S19" s="268"/>
      <c r="T19" s="269" t="s">
        <v>219</v>
      </c>
      <c r="U19" s="281" t="s">
        <v>220</v>
      </c>
      <c r="V19" s="282"/>
      <c r="W19" s="283"/>
      <c r="X19" s="284"/>
      <c r="Y19" s="285"/>
    </row>
    <row r="20">
      <c r="S20" s="268"/>
      <c r="T20" s="269" t="s">
        <v>221</v>
      </c>
      <c r="U20" s="191" t="s">
        <v>75</v>
      </c>
      <c r="V20" s="270">
        <v>5.0</v>
      </c>
      <c r="W20" s="265">
        <f>'ML2 -capabilities assesment'!R7</f>
        <v>0</v>
      </c>
      <c r="X20" s="266">
        <f t="shared" ref="X20:X25" si="4">W20/$V20</f>
        <v>0</v>
      </c>
      <c r="Y20" s="267">
        <f>(W20)/50</f>
        <v>0</v>
      </c>
    </row>
    <row r="21" ht="15.75" customHeight="1">
      <c r="S21" s="268"/>
      <c r="T21" s="269" t="s">
        <v>222</v>
      </c>
      <c r="U21" s="191" t="s">
        <v>94</v>
      </c>
      <c r="V21" s="270">
        <v>5.0</v>
      </c>
      <c r="W21" s="265">
        <f>'ML2 -capabilities assesment'!R11</f>
        <v>0</v>
      </c>
      <c r="X21" s="266">
        <f t="shared" si="4"/>
        <v>0</v>
      </c>
      <c r="Y21" s="267">
        <f>W21/50</f>
        <v>0</v>
      </c>
    </row>
    <row r="22" ht="15.75" customHeight="1">
      <c r="S22" s="268"/>
      <c r="T22" s="269" t="s">
        <v>223</v>
      </c>
      <c r="U22" s="191" t="s">
        <v>224</v>
      </c>
      <c r="V22" s="270">
        <v>10.0</v>
      </c>
      <c r="W22" s="265">
        <f>'ML2 -capabilities assesment'!R10</f>
        <v>0</v>
      </c>
      <c r="X22" s="266">
        <f t="shared" si="4"/>
        <v>0</v>
      </c>
      <c r="Y22" s="267">
        <f>(X22*20)/100</f>
        <v>0</v>
      </c>
    </row>
    <row r="23" ht="15.75" customHeight="1">
      <c r="S23" s="271"/>
      <c r="T23" s="272" t="s">
        <v>225</v>
      </c>
      <c r="U23" s="273" t="s">
        <v>226</v>
      </c>
      <c r="V23" s="274">
        <v>15.0</v>
      </c>
      <c r="W23" s="275">
        <f>'ML2 -capabilities assesment'!R15</f>
        <v>0</v>
      </c>
      <c r="X23" s="266">
        <f t="shared" si="4"/>
        <v>0</v>
      </c>
      <c r="Y23" s="286">
        <f>W23/50</f>
        <v>0</v>
      </c>
    </row>
    <row r="24" ht="15.75" customHeight="1">
      <c r="S24" s="261" t="s">
        <v>210</v>
      </c>
      <c r="T24" s="262" t="s">
        <v>217</v>
      </c>
      <c r="U24" s="263" t="s">
        <v>41</v>
      </c>
      <c r="V24" s="264">
        <v>15.0</v>
      </c>
      <c r="W24" s="279">
        <f>'ML3 -capabilities assesment'!Q6</f>
        <v>0</v>
      </c>
      <c r="X24" s="266">
        <f t="shared" si="4"/>
        <v>0</v>
      </c>
      <c r="Y24" s="280">
        <f t="shared" ref="Y24:Y25" si="5">W24/55</f>
        <v>0</v>
      </c>
    </row>
    <row r="25" ht="15.75" customHeight="1">
      <c r="S25" s="268"/>
      <c r="T25" s="269" t="s">
        <v>218</v>
      </c>
      <c r="U25" s="191" t="s">
        <v>64</v>
      </c>
      <c r="V25" s="270">
        <v>10.0</v>
      </c>
      <c r="W25" s="265">
        <f>'ML3 -capabilities assesment'!Q9</f>
        <v>0</v>
      </c>
      <c r="X25" s="266">
        <f t="shared" si="4"/>
        <v>0</v>
      </c>
      <c r="Y25" s="280">
        <f t="shared" si="5"/>
        <v>0</v>
      </c>
    </row>
    <row r="26" ht="15.75" customHeight="1">
      <c r="S26" s="268"/>
      <c r="T26" s="269" t="s">
        <v>219</v>
      </c>
      <c r="U26" s="281" t="s">
        <v>220</v>
      </c>
      <c r="V26" s="282"/>
      <c r="W26" s="283"/>
      <c r="X26" s="284"/>
      <c r="Y26" s="285"/>
    </row>
    <row r="27" ht="15.75" customHeight="1">
      <c r="S27" s="268"/>
      <c r="T27" s="269" t="s">
        <v>221</v>
      </c>
      <c r="U27" s="191" t="s">
        <v>75</v>
      </c>
      <c r="V27" s="270">
        <v>5.0</v>
      </c>
      <c r="W27" s="265">
        <f>'ML3 -capabilities assesment'!Q10</f>
        <v>0</v>
      </c>
      <c r="X27" s="266">
        <f t="shared" ref="X27:X29" si="6">W27/$V27</f>
        <v>0</v>
      </c>
      <c r="Y27" s="280">
        <f t="shared" ref="Y27:Y29" si="7">W27/55</f>
        <v>0</v>
      </c>
    </row>
    <row r="28" ht="15.75" customHeight="1">
      <c r="S28" s="268"/>
      <c r="T28" s="269" t="s">
        <v>222</v>
      </c>
      <c r="U28" s="191" t="s">
        <v>94</v>
      </c>
      <c r="V28" s="270">
        <v>10.0</v>
      </c>
      <c r="W28" s="265">
        <f>'ML3 -capabilities assesment'!Q17</f>
        <v>0</v>
      </c>
      <c r="X28" s="266">
        <f t="shared" si="6"/>
        <v>0</v>
      </c>
      <c r="Y28" s="280">
        <f t="shared" si="7"/>
        <v>0</v>
      </c>
    </row>
    <row r="29" ht="15.75" customHeight="1">
      <c r="S29" s="268"/>
      <c r="T29" s="269" t="s">
        <v>223</v>
      </c>
      <c r="U29" s="191" t="s">
        <v>224</v>
      </c>
      <c r="V29" s="270">
        <v>15.0</v>
      </c>
      <c r="W29" s="265">
        <f>'ML3 -capabilities assesment'!Q14</f>
        <v>0</v>
      </c>
      <c r="X29" s="266">
        <f t="shared" si="6"/>
        <v>0</v>
      </c>
      <c r="Y29" s="280">
        <f t="shared" si="7"/>
        <v>0</v>
      </c>
    </row>
    <row r="30" ht="15.75" customHeight="1">
      <c r="S30" s="271"/>
      <c r="T30" s="272" t="s">
        <v>225</v>
      </c>
      <c r="U30" s="287" t="s">
        <v>226</v>
      </c>
      <c r="V30" s="288"/>
      <c r="W30" s="289"/>
      <c r="X30" s="290"/>
      <c r="Y30" s="291"/>
    </row>
    <row r="31" ht="15.75" customHeight="1">
      <c r="S31" s="261" t="s">
        <v>211</v>
      </c>
      <c r="T31" s="262" t="s">
        <v>217</v>
      </c>
      <c r="U31" s="263" t="s">
        <v>41</v>
      </c>
      <c r="V31" s="264">
        <v>5.0</v>
      </c>
      <c r="W31" s="279">
        <f>'ML4 -capabilities assesment'!R3</f>
        <v>0</v>
      </c>
      <c r="X31" s="266">
        <f t="shared" ref="X31:X32" si="8">W31/$V31</f>
        <v>0</v>
      </c>
      <c r="Y31" s="280">
        <f t="shared" ref="Y31:Y32" si="9">W31/50</f>
        <v>0</v>
      </c>
    </row>
    <row r="32" ht="15.75" customHeight="1">
      <c r="S32" s="268"/>
      <c r="T32" s="269" t="s">
        <v>218</v>
      </c>
      <c r="U32" s="191" t="s">
        <v>64</v>
      </c>
      <c r="V32" s="270">
        <v>5.0</v>
      </c>
      <c r="W32" s="265">
        <f>'ML4 -capabilities assesment'!R4</f>
        <v>0</v>
      </c>
      <c r="X32" s="266">
        <f t="shared" si="8"/>
        <v>0</v>
      </c>
      <c r="Y32" s="280">
        <f t="shared" si="9"/>
        <v>0</v>
      </c>
    </row>
    <row r="33" ht="15.75" customHeight="1">
      <c r="S33" s="268"/>
      <c r="T33" s="269" t="s">
        <v>219</v>
      </c>
      <c r="U33" s="281" t="s">
        <v>220</v>
      </c>
      <c r="V33" s="282"/>
      <c r="W33" s="283"/>
      <c r="X33" s="284"/>
      <c r="Y33" s="285"/>
    </row>
    <row r="34" ht="15.75" customHeight="1">
      <c r="S34" s="268"/>
      <c r="T34" s="269" t="s">
        <v>221</v>
      </c>
      <c r="U34" s="191" t="s">
        <v>75</v>
      </c>
      <c r="V34" s="270">
        <v>20.0</v>
      </c>
      <c r="W34" s="265">
        <f>'ML4 -capabilities assesment'!R9</f>
        <v>0</v>
      </c>
      <c r="X34" s="266">
        <f t="shared" ref="X34:X37" si="10">W34/$V34</f>
        <v>0</v>
      </c>
      <c r="Y34" s="280">
        <f t="shared" ref="Y34:Y37" si="11">W34/50</f>
        <v>0</v>
      </c>
    </row>
    <row r="35" ht="15.75" customHeight="1">
      <c r="S35" s="268"/>
      <c r="T35" s="269" t="s">
        <v>222</v>
      </c>
      <c r="U35" s="191" t="s">
        <v>94</v>
      </c>
      <c r="V35" s="270">
        <v>5.0</v>
      </c>
      <c r="W35" s="265">
        <f>'ML4 -capabilities assesment'!R13</f>
        <v>0</v>
      </c>
      <c r="X35" s="266">
        <f t="shared" si="10"/>
        <v>0</v>
      </c>
      <c r="Y35" s="280">
        <f t="shared" si="11"/>
        <v>0</v>
      </c>
    </row>
    <row r="36" ht="15.75" customHeight="1">
      <c r="S36" s="268"/>
      <c r="T36" s="269" t="s">
        <v>223</v>
      </c>
      <c r="U36" s="191" t="s">
        <v>224</v>
      </c>
      <c r="V36" s="270">
        <v>10.0</v>
      </c>
      <c r="W36" s="265">
        <f>'ML4 -capabilities assesment'!R12</f>
        <v>0</v>
      </c>
      <c r="X36" s="266">
        <f t="shared" si="10"/>
        <v>0</v>
      </c>
      <c r="Y36" s="280">
        <f t="shared" si="11"/>
        <v>0</v>
      </c>
    </row>
    <row r="37" ht="15.75" customHeight="1">
      <c r="S37" s="271"/>
      <c r="T37" s="272" t="s">
        <v>225</v>
      </c>
      <c r="U37" s="273" t="s">
        <v>226</v>
      </c>
      <c r="V37" s="274">
        <v>5.0</v>
      </c>
      <c r="W37" s="275">
        <f>'ML4 -capabilities assesment'!R14</f>
        <v>0</v>
      </c>
      <c r="X37" s="266">
        <f t="shared" si="10"/>
        <v>0</v>
      </c>
      <c r="Y37" s="280">
        <f t="shared" si="11"/>
        <v>0</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S24:S30"/>
    <mergeCell ref="S31:S37"/>
    <mergeCell ref="W4:Y4"/>
    <mergeCell ref="W5:Y5"/>
    <mergeCell ref="W6:Y6"/>
    <mergeCell ref="W7:Y7"/>
    <mergeCell ref="W8:Y8"/>
    <mergeCell ref="S10:S16"/>
    <mergeCell ref="S17:S23"/>
  </mergeCell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19.86"/>
    <col customWidth="1" min="4" max="4" width="20.43"/>
    <col customWidth="1" hidden="1" min="5" max="8" width="20.43"/>
    <col customWidth="1" min="9" max="9" width="10.71"/>
    <col customWidth="1" min="10" max="10" width="19.57"/>
    <col customWidth="1" min="11" max="26" width="10.71"/>
  </cols>
  <sheetData>
    <row r="2">
      <c r="J2" s="96" t="s">
        <v>227</v>
      </c>
    </row>
    <row r="3">
      <c r="B3" s="292" t="s">
        <v>216</v>
      </c>
      <c r="C3" s="293" t="s">
        <v>228</v>
      </c>
      <c r="D3" s="294" t="s">
        <v>229</v>
      </c>
      <c r="E3" s="294" t="s">
        <v>230</v>
      </c>
      <c r="F3" s="294" t="s">
        <v>231</v>
      </c>
      <c r="G3" s="294" t="s">
        <v>232</v>
      </c>
      <c r="H3" s="294" t="s">
        <v>233</v>
      </c>
      <c r="I3" s="294" t="s">
        <v>234</v>
      </c>
      <c r="J3" s="295">
        <f>SUM(E4:E23)</f>
        <v>0</v>
      </c>
    </row>
    <row r="4">
      <c r="B4" s="296" t="s">
        <v>235</v>
      </c>
      <c r="C4" s="297" t="str">
        <f>'ML1 -capabilities assesment'!P3</f>
        <v>ND</v>
      </c>
      <c r="D4" s="298">
        <f>SUM(C4:C10)/7</f>
        <v>0</v>
      </c>
      <c r="E4" s="298">
        <f t="shared" ref="E4:E23" si="1">IF(C4&lt;=1,1,0)</f>
        <v>0</v>
      </c>
      <c r="F4" s="298">
        <f t="shared" ref="F4:F23" si="2">IF(C4=3,1,0)</f>
        <v>0</v>
      </c>
      <c r="G4" s="298">
        <f t="shared" ref="G4:G23" si="3">IF(C4=2,1,0)</f>
        <v>0</v>
      </c>
      <c r="H4" s="298">
        <f t="shared" ref="H4:H23" si="4">IF((C4&gt;=4),1,0)</f>
        <v>1</v>
      </c>
      <c r="I4" s="294" t="s">
        <v>236</v>
      </c>
      <c r="J4" s="295">
        <f>SUM(G4:G23)+SUM(F4:F23)</f>
        <v>0</v>
      </c>
    </row>
    <row r="5">
      <c r="B5" s="299" t="s">
        <v>237</v>
      </c>
      <c r="C5" s="300" t="str">
        <f>'ML1 -capabilities assesment'!P4</f>
        <v>ND</v>
      </c>
      <c r="D5" s="298"/>
      <c r="E5" s="298">
        <f t="shared" si="1"/>
        <v>0</v>
      </c>
      <c r="F5" s="298">
        <f t="shared" si="2"/>
        <v>0</v>
      </c>
      <c r="G5" s="298">
        <f t="shared" si="3"/>
        <v>0</v>
      </c>
      <c r="H5" s="298">
        <f t="shared" si="4"/>
        <v>1</v>
      </c>
      <c r="I5" s="294" t="s">
        <v>238</v>
      </c>
      <c r="J5" s="295">
        <f>SUM(H4:H23)</f>
        <v>20</v>
      </c>
    </row>
    <row r="6">
      <c r="B6" s="299" t="s">
        <v>239</v>
      </c>
      <c r="C6" s="300" t="str">
        <f>'ML1 -capabilities assesment'!P5</f>
        <v>ND</v>
      </c>
      <c r="D6" s="301"/>
      <c r="E6" s="298">
        <f t="shared" si="1"/>
        <v>0</v>
      </c>
      <c r="F6" s="298">
        <f t="shared" si="2"/>
        <v>0</v>
      </c>
      <c r="G6" s="298">
        <f t="shared" si="3"/>
        <v>0</v>
      </c>
      <c r="H6" s="298">
        <f t="shared" si="4"/>
        <v>1</v>
      </c>
      <c r="I6" s="302"/>
      <c r="J6" s="303">
        <f>J3+J4+J5</f>
        <v>20</v>
      </c>
    </row>
    <row r="7">
      <c r="B7" s="299" t="s">
        <v>240</v>
      </c>
      <c r="C7" s="300" t="str">
        <f>'ML1 -capabilities assesment'!P6</f>
        <v>ND</v>
      </c>
      <c r="D7" s="301"/>
      <c r="E7" s="298">
        <f t="shared" si="1"/>
        <v>0</v>
      </c>
      <c r="F7" s="298">
        <f t="shared" si="2"/>
        <v>0</v>
      </c>
      <c r="G7" s="298">
        <f t="shared" si="3"/>
        <v>0</v>
      </c>
      <c r="H7" s="298">
        <f t="shared" si="4"/>
        <v>1</v>
      </c>
      <c r="I7" s="70"/>
      <c r="J7" s="70"/>
    </row>
    <row r="8">
      <c r="B8" s="299" t="s">
        <v>241</v>
      </c>
      <c r="C8" s="300" t="str">
        <f>'ML1 -capabilities assesment'!P7</f>
        <v>ND</v>
      </c>
      <c r="D8" s="301"/>
      <c r="E8" s="298">
        <f t="shared" si="1"/>
        <v>0</v>
      </c>
      <c r="F8" s="298">
        <f t="shared" si="2"/>
        <v>0</v>
      </c>
      <c r="G8" s="298">
        <f t="shared" si="3"/>
        <v>0</v>
      </c>
      <c r="H8" s="298">
        <f t="shared" si="4"/>
        <v>1</v>
      </c>
      <c r="I8" s="70"/>
      <c r="J8" s="70"/>
    </row>
    <row r="9">
      <c r="B9" s="299" t="s">
        <v>242</v>
      </c>
      <c r="C9" s="300" t="str">
        <f>'ML1 -capabilities assesment'!P8</f>
        <v>ND</v>
      </c>
      <c r="D9" s="301"/>
      <c r="E9" s="298">
        <f t="shared" si="1"/>
        <v>0</v>
      </c>
      <c r="F9" s="298">
        <f t="shared" si="2"/>
        <v>0</v>
      </c>
      <c r="G9" s="298">
        <f t="shared" si="3"/>
        <v>0</v>
      </c>
      <c r="H9" s="298">
        <f t="shared" si="4"/>
        <v>1</v>
      </c>
      <c r="I9" s="70"/>
      <c r="J9" s="70"/>
    </row>
    <row r="10">
      <c r="B10" s="304" t="s">
        <v>243</v>
      </c>
      <c r="C10" s="305" t="str">
        <f>'ML1 -capabilities assesment'!P9</f>
        <v>ND</v>
      </c>
      <c r="D10" s="306"/>
      <c r="E10" s="298">
        <f t="shared" si="1"/>
        <v>0</v>
      </c>
      <c r="F10" s="298">
        <f t="shared" si="2"/>
        <v>0</v>
      </c>
      <c r="G10" s="298">
        <f t="shared" si="3"/>
        <v>0</v>
      </c>
      <c r="H10" s="298">
        <f t="shared" si="4"/>
        <v>1</v>
      </c>
      <c r="I10" s="70"/>
      <c r="J10" s="70"/>
    </row>
    <row r="11">
      <c r="B11" s="296" t="s">
        <v>244</v>
      </c>
      <c r="C11" s="297" t="str">
        <f>'ML1 -capabilities assesment'!P11</f>
        <v>ND</v>
      </c>
      <c r="D11" s="307">
        <f>SUM(C11:C12)/2</f>
        <v>0</v>
      </c>
      <c r="E11" s="298">
        <f t="shared" si="1"/>
        <v>0</v>
      </c>
      <c r="F11" s="298">
        <f t="shared" si="2"/>
        <v>0</v>
      </c>
      <c r="G11" s="298">
        <f t="shared" si="3"/>
        <v>0</v>
      </c>
      <c r="H11" s="298">
        <f t="shared" si="4"/>
        <v>1</v>
      </c>
      <c r="I11" s="70"/>
      <c r="J11" s="70"/>
    </row>
    <row r="12">
      <c r="B12" s="304" t="s">
        <v>245</v>
      </c>
      <c r="C12" s="305" t="str">
        <f>'ML1 -capabilities assesment'!P12</f>
        <v>ND</v>
      </c>
      <c r="D12" s="308"/>
      <c r="E12" s="298">
        <f t="shared" si="1"/>
        <v>0</v>
      </c>
      <c r="F12" s="298">
        <f t="shared" si="2"/>
        <v>0</v>
      </c>
      <c r="G12" s="298">
        <f t="shared" si="3"/>
        <v>0</v>
      </c>
      <c r="H12" s="298">
        <f t="shared" si="4"/>
        <v>1</v>
      </c>
      <c r="I12" s="70"/>
      <c r="J12" s="70"/>
    </row>
    <row r="13">
      <c r="B13" s="309" t="s">
        <v>246</v>
      </c>
      <c r="C13" s="310" t="str">
        <f>'ML1 -capabilities assesment'!P14</f>
        <v>ND</v>
      </c>
      <c r="D13" s="311">
        <f>SUM(C13)</f>
        <v>0</v>
      </c>
      <c r="E13" s="298">
        <f t="shared" si="1"/>
        <v>0</v>
      </c>
      <c r="F13" s="298">
        <f t="shared" si="2"/>
        <v>0</v>
      </c>
      <c r="G13" s="298">
        <f t="shared" si="3"/>
        <v>0</v>
      </c>
      <c r="H13" s="298">
        <f t="shared" si="4"/>
        <v>1</v>
      </c>
      <c r="I13" s="70"/>
      <c r="J13" s="70"/>
    </row>
    <row r="14">
      <c r="B14" s="296" t="s">
        <v>247</v>
      </c>
      <c r="C14" s="297" t="str">
        <f>'ML1 -capabilities assesment'!P15</f>
        <v>ND</v>
      </c>
      <c r="D14" s="307">
        <f>SUM(C14:C15)/2</f>
        <v>0</v>
      </c>
      <c r="E14" s="298">
        <f t="shared" si="1"/>
        <v>0</v>
      </c>
      <c r="F14" s="298">
        <f t="shared" si="2"/>
        <v>0</v>
      </c>
      <c r="G14" s="298">
        <f t="shared" si="3"/>
        <v>0</v>
      </c>
      <c r="H14" s="298">
        <f t="shared" si="4"/>
        <v>1</v>
      </c>
      <c r="I14" s="70"/>
      <c r="J14" s="70"/>
    </row>
    <row r="15">
      <c r="B15" s="304" t="s">
        <v>248</v>
      </c>
      <c r="C15" s="305" t="str">
        <f>'ML1 -capabilities assesment'!P16</f>
        <v>ND</v>
      </c>
      <c r="D15" s="308"/>
      <c r="E15" s="298">
        <f t="shared" si="1"/>
        <v>0</v>
      </c>
      <c r="F15" s="298">
        <f t="shared" si="2"/>
        <v>0</v>
      </c>
      <c r="G15" s="298">
        <f t="shared" si="3"/>
        <v>0</v>
      </c>
      <c r="H15" s="298">
        <f t="shared" si="4"/>
        <v>1</v>
      </c>
      <c r="I15" s="70"/>
      <c r="J15" s="70"/>
    </row>
    <row r="16">
      <c r="B16" s="296" t="s">
        <v>249</v>
      </c>
      <c r="C16" s="297" t="str">
        <f>'ML1 -capabilities assesment'!P18</f>
        <v>ND</v>
      </c>
      <c r="D16" s="307">
        <f>SUM(C16:C19)/4</f>
        <v>0</v>
      </c>
      <c r="E16" s="298">
        <f t="shared" si="1"/>
        <v>0</v>
      </c>
      <c r="F16" s="298">
        <f t="shared" si="2"/>
        <v>0</v>
      </c>
      <c r="G16" s="298">
        <f t="shared" si="3"/>
        <v>0</v>
      </c>
      <c r="H16" s="298">
        <f t="shared" si="4"/>
        <v>1</v>
      </c>
      <c r="I16" s="70"/>
      <c r="J16" s="70"/>
    </row>
    <row r="17">
      <c r="B17" s="299" t="s">
        <v>250</v>
      </c>
      <c r="C17" s="300" t="str">
        <f>'ML1 -capabilities assesment'!P19</f>
        <v>ND</v>
      </c>
      <c r="D17" s="312"/>
      <c r="E17" s="298">
        <f t="shared" si="1"/>
        <v>0</v>
      </c>
      <c r="F17" s="298">
        <f t="shared" si="2"/>
        <v>0</v>
      </c>
      <c r="G17" s="298">
        <f t="shared" si="3"/>
        <v>0</v>
      </c>
      <c r="H17" s="298">
        <f t="shared" si="4"/>
        <v>1</v>
      </c>
      <c r="I17" s="70"/>
      <c r="J17" s="70"/>
    </row>
    <row r="18">
      <c r="B18" s="299" t="s">
        <v>251</v>
      </c>
      <c r="C18" s="300" t="str">
        <f>'ML1 -capabilities assesment'!P20</f>
        <v>ND</v>
      </c>
      <c r="D18" s="312"/>
      <c r="E18" s="298">
        <f t="shared" si="1"/>
        <v>0</v>
      </c>
      <c r="F18" s="298">
        <f t="shared" si="2"/>
        <v>0</v>
      </c>
      <c r="G18" s="298">
        <f t="shared" si="3"/>
        <v>0</v>
      </c>
      <c r="H18" s="298">
        <f t="shared" si="4"/>
        <v>1</v>
      </c>
      <c r="I18" s="70"/>
      <c r="J18" s="70"/>
    </row>
    <row r="19">
      <c r="B19" s="304" t="s">
        <v>252</v>
      </c>
      <c r="C19" s="305" t="str">
        <f>'ML1 -capabilities assesment'!P21</f>
        <v>ND</v>
      </c>
      <c r="D19" s="308"/>
      <c r="E19" s="298">
        <f t="shared" si="1"/>
        <v>0</v>
      </c>
      <c r="F19" s="298">
        <f t="shared" si="2"/>
        <v>0</v>
      </c>
      <c r="G19" s="298">
        <f t="shared" si="3"/>
        <v>0</v>
      </c>
      <c r="H19" s="298">
        <f t="shared" si="4"/>
        <v>1</v>
      </c>
      <c r="I19" s="70"/>
      <c r="J19" s="70"/>
    </row>
    <row r="20">
      <c r="B20" s="309" t="s">
        <v>253</v>
      </c>
      <c r="C20" s="310" t="str">
        <f>'ML1 -capabilities assesment'!P23</f>
        <v>ND</v>
      </c>
      <c r="D20" s="311">
        <f>SUM(C20)</f>
        <v>0</v>
      </c>
      <c r="E20" s="298">
        <f t="shared" si="1"/>
        <v>0</v>
      </c>
      <c r="F20" s="298">
        <f t="shared" si="2"/>
        <v>0</v>
      </c>
      <c r="G20" s="298">
        <f t="shared" si="3"/>
        <v>0</v>
      </c>
      <c r="H20" s="298">
        <f t="shared" si="4"/>
        <v>1</v>
      </c>
      <c r="I20" s="70"/>
      <c r="J20" s="70"/>
    </row>
    <row r="21" ht="15.75" customHeight="1">
      <c r="B21" s="296" t="s">
        <v>254</v>
      </c>
      <c r="C21" s="297" t="str">
        <f>'ML1 -capabilities assesment'!P24</f>
        <v>ND</v>
      </c>
      <c r="D21" s="307">
        <f>SUM(C21:C23)/3</f>
        <v>0</v>
      </c>
      <c r="E21" s="298">
        <f t="shared" si="1"/>
        <v>0</v>
      </c>
      <c r="F21" s="298">
        <f t="shared" si="2"/>
        <v>0</v>
      </c>
      <c r="G21" s="298">
        <f t="shared" si="3"/>
        <v>0</v>
      </c>
      <c r="H21" s="298">
        <f t="shared" si="4"/>
        <v>1</v>
      </c>
      <c r="I21" s="70"/>
      <c r="J21" s="70"/>
    </row>
    <row r="22" ht="15.75" customHeight="1">
      <c r="B22" s="299" t="s">
        <v>255</v>
      </c>
      <c r="C22" s="300" t="str">
        <f>'ML1 -capabilities assesment'!P25</f>
        <v>ND</v>
      </c>
      <c r="D22" s="312"/>
      <c r="E22" s="298">
        <f t="shared" si="1"/>
        <v>0</v>
      </c>
      <c r="F22" s="298">
        <f t="shared" si="2"/>
        <v>0</v>
      </c>
      <c r="G22" s="298">
        <f t="shared" si="3"/>
        <v>0</v>
      </c>
      <c r="H22" s="298">
        <f t="shared" si="4"/>
        <v>1</v>
      </c>
      <c r="I22" s="70"/>
      <c r="J22" s="70"/>
    </row>
    <row r="23" ht="15.75" customHeight="1">
      <c r="B23" s="304" t="s">
        <v>256</v>
      </c>
      <c r="C23" s="305" t="str">
        <f>'ML1 -capabilities assesment'!P26</f>
        <v>ND</v>
      </c>
      <c r="D23" s="308"/>
      <c r="E23" s="298">
        <f t="shared" si="1"/>
        <v>0</v>
      </c>
      <c r="F23" s="298">
        <f t="shared" si="2"/>
        <v>0</v>
      </c>
      <c r="G23" s="298">
        <f t="shared" si="3"/>
        <v>0</v>
      </c>
      <c r="H23" s="298">
        <f t="shared" si="4"/>
        <v>1</v>
      </c>
      <c r="I23" s="70"/>
      <c r="J23" s="70"/>
    </row>
    <row r="24" ht="15.75" customHeight="1">
      <c r="B24" s="70"/>
      <c r="C24" s="70"/>
      <c r="D24" s="70"/>
      <c r="E24" s="70"/>
      <c r="F24" s="70"/>
      <c r="G24" s="70"/>
      <c r="H24" s="70"/>
      <c r="I24" s="70"/>
      <c r="J24" s="70"/>
    </row>
    <row r="25" ht="15.75" customHeight="1">
      <c r="B25" s="70"/>
      <c r="C25" s="70"/>
      <c r="D25" s="70"/>
      <c r="E25" s="70"/>
      <c r="F25" s="70"/>
      <c r="G25" s="70"/>
      <c r="H25" s="70"/>
      <c r="I25" s="70"/>
      <c r="J25" s="96" t="s">
        <v>227</v>
      </c>
    </row>
    <row r="26" ht="15.75" customHeight="1">
      <c r="B26" s="292" t="s">
        <v>209</v>
      </c>
      <c r="C26" s="293" t="s">
        <v>228</v>
      </c>
      <c r="D26" s="294" t="s">
        <v>257</v>
      </c>
      <c r="E26" s="294" t="s">
        <v>230</v>
      </c>
      <c r="F26" s="294" t="s">
        <v>231</v>
      </c>
      <c r="G26" s="294" t="s">
        <v>232</v>
      </c>
      <c r="H26" s="294" t="s">
        <v>233</v>
      </c>
      <c r="I26" s="294" t="s">
        <v>234</v>
      </c>
      <c r="J26" s="313">
        <f>SUM(E27:E36)</f>
        <v>0</v>
      </c>
    </row>
    <row r="27" ht="15.75" customHeight="1">
      <c r="B27" s="314" t="s">
        <v>258</v>
      </c>
      <c r="C27" s="315" t="str">
        <f>'ML2 -capabilities assesment'!Q3</f>
        <v>ND</v>
      </c>
      <c r="D27" s="316" t="str">
        <f>C27</f>
        <v>ND</v>
      </c>
      <c r="E27" s="298">
        <f t="shared" ref="E27:E36" si="5">IF(C27&lt;=1,1,0)</f>
        <v>0</v>
      </c>
      <c r="F27" s="298">
        <f t="shared" ref="F27:F36" si="6">IF(C27=3,1,0)</f>
        <v>0</v>
      </c>
      <c r="G27" s="298">
        <f t="shared" ref="G27:G36" si="7">IF(C27=2,1,0)</f>
        <v>0</v>
      </c>
      <c r="H27" s="298">
        <f t="shared" ref="H27:H36" si="8">IF((C27&gt;=4),1,0)</f>
        <v>1</v>
      </c>
      <c r="I27" s="317" t="s">
        <v>259</v>
      </c>
      <c r="J27" s="313">
        <f>SUM(F27:F36)+SUM(G27:G36)</f>
        <v>0</v>
      </c>
    </row>
    <row r="28" ht="15.75" customHeight="1">
      <c r="B28" s="296" t="s">
        <v>260</v>
      </c>
      <c r="C28" s="263" t="str">
        <f>'ML2 -capabilities assesment'!Q4</f>
        <v>ND</v>
      </c>
      <c r="D28" s="318" t="str">
        <f>(C28+C29)/2</f>
        <v>#VALUE!</v>
      </c>
      <c r="E28" s="298">
        <f t="shared" si="5"/>
        <v>0</v>
      </c>
      <c r="F28" s="298">
        <f t="shared" si="6"/>
        <v>0</v>
      </c>
      <c r="G28" s="298">
        <f t="shared" si="7"/>
        <v>0</v>
      </c>
      <c r="H28" s="298">
        <f t="shared" si="8"/>
        <v>1</v>
      </c>
      <c r="I28" s="317" t="s">
        <v>238</v>
      </c>
      <c r="J28" s="313">
        <f>SUM(H27:H36)</f>
        <v>10</v>
      </c>
    </row>
    <row r="29" ht="15.75" customHeight="1">
      <c r="B29" s="304" t="s">
        <v>261</v>
      </c>
      <c r="C29" s="273" t="str">
        <f>'ML2 -capabilities assesment'!Q5</f>
        <v>ND</v>
      </c>
      <c r="D29" s="319"/>
      <c r="E29" s="298">
        <f t="shared" si="5"/>
        <v>0</v>
      </c>
      <c r="F29" s="298">
        <f t="shared" si="6"/>
        <v>0</v>
      </c>
      <c r="G29" s="298">
        <f t="shared" si="7"/>
        <v>0</v>
      </c>
      <c r="H29" s="298">
        <f t="shared" si="8"/>
        <v>1</v>
      </c>
      <c r="I29" s="302"/>
      <c r="J29" s="320">
        <f>J26+J27+J28</f>
        <v>10</v>
      </c>
    </row>
    <row r="30" ht="15.75" customHeight="1">
      <c r="B30" s="321" t="s">
        <v>262</v>
      </c>
      <c r="C30" s="322" t="str">
        <f>'ML2 -capabilities assesment'!Q7</f>
        <v>ND</v>
      </c>
      <c r="D30" s="311" t="str">
        <f>C30</f>
        <v>ND</v>
      </c>
      <c r="E30" s="298">
        <f t="shared" si="5"/>
        <v>0</v>
      </c>
      <c r="F30" s="298">
        <f t="shared" si="6"/>
        <v>0</v>
      </c>
      <c r="G30" s="298">
        <f t="shared" si="7"/>
        <v>0</v>
      </c>
      <c r="H30" s="298">
        <f t="shared" si="8"/>
        <v>1</v>
      </c>
      <c r="I30" s="70"/>
      <c r="J30" s="70"/>
    </row>
    <row r="31" ht="15.75" customHeight="1">
      <c r="B31" s="296" t="s">
        <v>263</v>
      </c>
      <c r="C31" s="263" t="str">
        <f>'ML2 -capabilities assesment'!Q8</f>
        <v>ND</v>
      </c>
      <c r="D31" s="318" t="str">
        <f>(C31+C32)/2</f>
        <v>#VALUE!</v>
      </c>
      <c r="E31" s="298">
        <f t="shared" si="5"/>
        <v>0</v>
      </c>
      <c r="F31" s="298">
        <f t="shared" si="6"/>
        <v>0</v>
      </c>
      <c r="G31" s="298">
        <f t="shared" si="7"/>
        <v>0</v>
      </c>
      <c r="H31" s="298">
        <f t="shared" si="8"/>
        <v>1</v>
      </c>
      <c r="I31" s="70"/>
      <c r="J31" s="70"/>
    </row>
    <row r="32" ht="15.75" customHeight="1">
      <c r="B32" s="304" t="s">
        <v>264</v>
      </c>
      <c r="C32" s="273" t="str">
        <f>'ML2 -capabilities assesment'!Q9</f>
        <v>ND</v>
      </c>
      <c r="D32" s="319"/>
      <c r="E32" s="298">
        <f t="shared" si="5"/>
        <v>0</v>
      </c>
      <c r="F32" s="298">
        <f t="shared" si="6"/>
        <v>0</v>
      </c>
      <c r="G32" s="298">
        <f t="shared" si="7"/>
        <v>0</v>
      </c>
      <c r="H32" s="298">
        <f t="shared" si="8"/>
        <v>1</v>
      </c>
      <c r="I32" s="70"/>
      <c r="J32" s="70"/>
    </row>
    <row r="33" ht="15.75" customHeight="1">
      <c r="B33" s="314" t="s">
        <v>265</v>
      </c>
      <c r="C33" s="315" t="str">
        <f>'ML2 -capabilities assesment'!Q11</f>
        <v>ND</v>
      </c>
      <c r="D33" s="311" t="str">
        <f>C33</f>
        <v>ND</v>
      </c>
      <c r="E33" s="298">
        <f t="shared" si="5"/>
        <v>0</v>
      </c>
      <c r="F33" s="298">
        <f t="shared" si="6"/>
        <v>0</v>
      </c>
      <c r="G33" s="298">
        <f t="shared" si="7"/>
        <v>0</v>
      </c>
      <c r="H33" s="298">
        <f t="shared" si="8"/>
        <v>1</v>
      </c>
      <c r="I33" s="70"/>
      <c r="J33" s="70"/>
    </row>
    <row r="34" ht="15.75" customHeight="1">
      <c r="B34" s="296" t="s">
        <v>266</v>
      </c>
      <c r="C34" s="263" t="str">
        <f>'ML2 -capabilities assesment'!Q12</f>
        <v>ND</v>
      </c>
      <c r="D34" s="318" t="str">
        <f>(C34+C35+C36)/3</f>
        <v>#VALUE!</v>
      </c>
      <c r="E34" s="298">
        <f t="shared" si="5"/>
        <v>0</v>
      </c>
      <c r="F34" s="298">
        <f t="shared" si="6"/>
        <v>0</v>
      </c>
      <c r="G34" s="298">
        <f t="shared" si="7"/>
        <v>0</v>
      </c>
      <c r="H34" s="298">
        <f t="shared" si="8"/>
        <v>1</v>
      </c>
      <c r="I34" s="70"/>
      <c r="J34" s="70"/>
    </row>
    <row r="35" ht="15.75" customHeight="1">
      <c r="B35" s="299" t="s">
        <v>267</v>
      </c>
      <c r="C35" s="191" t="str">
        <f>'ML2 -capabilities assesment'!Q13</f>
        <v>ND</v>
      </c>
      <c r="D35" s="323"/>
      <c r="E35" s="298">
        <f t="shared" si="5"/>
        <v>0</v>
      </c>
      <c r="F35" s="298">
        <f t="shared" si="6"/>
        <v>0</v>
      </c>
      <c r="G35" s="298">
        <f t="shared" si="7"/>
        <v>0</v>
      </c>
      <c r="H35" s="298">
        <f t="shared" si="8"/>
        <v>1</v>
      </c>
      <c r="I35" s="70"/>
      <c r="J35" s="70"/>
    </row>
    <row r="36" ht="15.75" customHeight="1">
      <c r="B36" s="304" t="s">
        <v>268</v>
      </c>
      <c r="C36" s="273" t="str">
        <f>'ML2 -capabilities assesment'!Q14</f>
        <v>ND</v>
      </c>
      <c r="D36" s="319"/>
      <c r="E36" s="298">
        <f t="shared" si="5"/>
        <v>0</v>
      </c>
      <c r="F36" s="298">
        <f t="shared" si="6"/>
        <v>0</v>
      </c>
      <c r="G36" s="298">
        <f t="shared" si="7"/>
        <v>0</v>
      </c>
      <c r="H36" s="298">
        <f t="shared" si="8"/>
        <v>1</v>
      </c>
      <c r="I36" s="70"/>
      <c r="J36" s="70"/>
    </row>
    <row r="37" ht="15.75" customHeight="1">
      <c r="B37" s="70"/>
      <c r="C37" s="70"/>
      <c r="D37" s="70"/>
      <c r="E37" s="70"/>
      <c r="F37" s="70"/>
      <c r="G37" s="70"/>
      <c r="H37" s="70"/>
      <c r="I37" s="70"/>
      <c r="J37" s="70"/>
    </row>
    <row r="38" ht="15.75" customHeight="1">
      <c r="B38" s="70"/>
      <c r="C38" s="70"/>
      <c r="D38" s="70"/>
      <c r="E38" s="70"/>
      <c r="F38" s="70"/>
      <c r="G38" s="70"/>
      <c r="H38" s="70"/>
      <c r="I38" s="70"/>
      <c r="J38" s="96" t="s">
        <v>227</v>
      </c>
    </row>
    <row r="39" ht="15.75" customHeight="1">
      <c r="B39" s="292" t="s">
        <v>210</v>
      </c>
      <c r="C39" s="293" t="s">
        <v>228</v>
      </c>
      <c r="D39" s="294" t="s">
        <v>269</v>
      </c>
      <c r="E39" s="294" t="s">
        <v>230</v>
      </c>
      <c r="F39" s="294" t="s">
        <v>231</v>
      </c>
      <c r="G39" s="294" t="s">
        <v>232</v>
      </c>
      <c r="H39" s="294" t="s">
        <v>233</v>
      </c>
      <c r="I39" s="294" t="s">
        <v>234</v>
      </c>
      <c r="J39" s="313">
        <f>SUM(E40:E50)</f>
        <v>0</v>
      </c>
    </row>
    <row r="40" ht="15.75" customHeight="1">
      <c r="B40" s="296" t="s">
        <v>270</v>
      </c>
      <c r="C40" s="324" t="str">
        <f>'ML3 -capabilities assesment'!P3</f>
        <v>ND</v>
      </c>
      <c r="D40" s="325">
        <f>SUM(C40:C42)/3</f>
        <v>0</v>
      </c>
      <c r="E40" s="298">
        <f t="shared" ref="E40:E50" si="9">IF(C40&lt;=1,1,0)</f>
        <v>0</v>
      </c>
      <c r="F40" s="298">
        <f t="shared" ref="F40:F50" si="10">IF(C40=3,1,0)</f>
        <v>0</v>
      </c>
      <c r="G40" s="298">
        <f t="shared" ref="G40:G50" si="11">IF(C40=2,1,0)</f>
        <v>0</v>
      </c>
      <c r="H40" s="298">
        <f t="shared" ref="H40:H50" si="12">IF((C40&gt;=4),1,0)</f>
        <v>1</v>
      </c>
      <c r="I40" s="317" t="s">
        <v>259</v>
      </c>
      <c r="J40" s="313">
        <f>SUM(F40:F50)+SUM(G40:G50)</f>
        <v>0</v>
      </c>
    </row>
    <row r="41" ht="15.75" customHeight="1">
      <c r="B41" s="299" t="s">
        <v>271</v>
      </c>
      <c r="C41" s="326" t="str">
        <f>'ML3 -capabilities assesment'!P4</f>
        <v>ND</v>
      </c>
      <c r="D41" s="327"/>
      <c r="E41" s="298">
        <f t="shared" si="9"/>
        <v>0</v>
      </c>
      <c r="F41" s="298">
        <f t="shared" si="10"/>
        <v>0</v>
      </c>
      <c r="G41" s="298">
        <f t="shared" si="11"/>
        <v>0</v>
      </c>
      <c r="H41" s="298">
        <f t="shared" si="12"/>
        <v>1</v>
      </c>
      <c r="I41" s="317" t="s">
        <v>238</v>
      </c>
      <c r="J41" s="313">
        <f>SUM(H40:H50)</f>
        <v>11</v>
      </c>
    </row>
    <row r="42" ht="15.75" customHeight="1">
      <c r="B42" s="304" t="s">
        <v>272</v>
      </c>
      <c r="C42" s="328" t="str">
        <f>'ML3 -capabilities assesment'!P5</f>
        <v>ND</v>
      </c>
      <c r="D42" s="329"/>
      <c r="E42" s="298">
        <f t="shared" si="9"/>
        <v>0</v>
      </c>
      <c r="F42" s="298">
        <f t="shared" si="10"/>
        <v>0</v>
      </c>
      <c r="G42" s="298">
        <f t="shared" si="11"/>
        <v>0</v>
      </c>
      <c r="H42" s="298">
        <f t="shared" si="12"/>
        <v>1</v>
      </c>
      <c r="I42" s="302"/>
      <c r="J42" s="320">
        <f>J39+J40+J41</f>
        <v>11</v>
      </c>
    </row>
    <row r="43" ht="15.75" customHeight="1">
      <c r="B43" s="296" t="s">
        <v>273</v>
      </c>
      <c r="C43" s="324" t="str">
        <f>'ML3 -capabilities assesment'!P7</f>
        <v>ND</v>
      </c>
      <c r="D43" s="330">
        <f>SUM(C43:C44)/2</f>
        <v>0</v>
      </c>
      <c r="E43" s="298">
        <f t="shared" si="9"/>
        <v>0</v>
      </c>
      <c r="F43" s="298">
        <f t="shared" si="10"/>
        <v>0</v>
      </c>
      <c r="G43" s="298">
        <f t="shared" si="11"/>
        <v>0</v>
      </c>
      <c r="H43" s="298">
        <f t="shared" si="12"/>
        <v>1</v>
      </c>
      <c r="I43" s="70"/>
      <c r="J43" s="70"/>
    </row>
    <row r="44" ht="15.75" customHeight="1">
      <c r="B44" s="304" t="s">
        <v>274</v>
      </c>
      <c r="C44" s="328" t="str">
        <f>'ML3 -capabilities assesment'!P8</f>
        <v>ND</v>
      </c>
      <c r="D44" s="329"/>
      <c r="E44" s="298">
        <f t="shared" si="9"/>
        <v>0</v>
      </c>
      <c r="F44" s="298">
        <f t="shared" si="10"/>
        <v>0</v>
      </c>
      <c r="G44" s="298">
        <f t="shared" si="11"/>
        <v>0</v>
      </c>
      <c r="H44" s="298">
        <f t="shared" si="12"/>
        <v>1</v>
      </c>
      <c r="I44" s="70"/>
      <c r="J44" s="70"/>
    </row>
    <row r="45" ht="15.75" customHeight="1">
      <c r="B45" s="309" t="s">
        <v>275</v>
      </c>
      <c r="C45" s="331" t="str">
        <f>'ML3 -capabilities assesment'!P10</f>
        <v>ND</v>
      </c>
      <c r="D45" s="332">
        <f>SUM(C45)</f>
        <v>0</v>
      </c>
      <c r="E45" s="298">
        <f t="shared" si="9"/>
        <v>0</v>
      </c>
      <c r="F45" s="298">
        <f t="shared" si="10"/>
        <v>0</v>
      </c>
      <c r="G45" s="298">
        <f t="shared" si="11"/>
        <v>0</v>
      </c>
      <c r="H45" s="298">
        <f t="shared" si="12"/>
        <v>1</v>
      </c>
      <c r="I45" s="70"/>
      <c r="J45" s="70"/>
    </row>
    <row r="46" ht="15.75" customHeight="1">
      <c r="B46" s="296" t="s">
        <v>276</v>
      </c>
      <c r="C46" s="324" t="str">
        <f>'ML3 -capabilities assesment'!P11</f>
        <v>ND</v>
      </c>
      <c r="D46" s="330">
        <f>SUM(C46:C48)/3</f>
        <v>0</v>
      </c>
      <c r="E46" s="298">
        <f t="shared" si="9"/>
        <v>0</v>
      </c>
      <c r="F46" s="298">
        <f t="shared" si="10"/>
        <v>0</v>
      </c>
      <c r="G46" s="298">
        <f t="shared" si="11"/>
        <v>0</v>
      </c>
      <c r="H46" s="298">
        <f t="shared" si="12"/>
        <v>1</v>
      </c>
      <c r="I46" s="70"/>
      <c r="J46" s="70"/>
    </row>
    <row r="47" ht="15.75" customHeight="1">
      <c r="B47" s="299" t="s">
        <v>277</v>
      </c>
      <c r="C47" s="326" t="str">
        <f>'ML3 -capabilities assesment'!P12</f>
        <v>ND</v>
      </c>
      <c r="D47" s="327"/>
      <c r="E47" s="298">
        <f t="shared" si="9"/>
        <v>0</v>
      </c>
      <c r="F47" s="298">
        <f t="shared" si="10"/>
        <v>0</v>
      </c>
      <c r="G47" s="298">
        <f t="shared" si="11"/>
        <v>0</v>
      </c>
      <c r="H47" s="298">
        <f t="shared" si="12"/>
        <v>1</v>
      </c>
      <c r="I47" s="70"/>
      <c r="J47" s="70"/>
    </row>
    <row r="48" ht="15.75" customHeight="1">
      <c r="B48" s="304" t="s">
        <v>278</v>
      </c>
      <c r="C48" s="328" t="str">
        <f>'ML3 -capabilities assesment'!P13</f>
        <v>ND</v>
      </c>
      <c r="D48" s="329"/>
      <c r="E48" s="298">
        <f t="shared" si="9"/>
        <v>0</v>
      </c>
      <c r="F48" s="298">
        <f t="shared" si="10"/>
        <v>0</v>
      </c>
      <c r="G48" s="298">
        <f t="shared" si="11"/>
        <v>0</v>
      </c>
      <c r="H48" s="298">
        <f t="shared" si="12"/>
        <v>1</v>
      </c>
      <c r="I48" s="70"/>
      <c r="J48" s="70"/>
    </row>
    <row r="49" ht="15.75" customHeight="1">
      <c r="B49" s="296" t="s">
        <v>279</v>
      </c>
      <c r="C49" s="324" t="str">
        <f>'ML3 -capabilities assesment'!P15</f>
        <v>ND</v>
      </c>
      <c r="D49" s="330">
        <f>SUM(C49:C50)/2</f>
        <v>0</v>
      </c>
      <c r="E49" s="298">
        <f t="shared" si="9"/>
        <v>0</v>
      </c>
      <c r="F49" s="298">
        <f t="shared" si="10"/>
        <v>0</v>
      </c>
      <c r="G49" s="298">
        <f t="shared" si="11"/>
        <v>0</v>
      </c>
      <c r="H49" s="298">
        <f t="shared" si="12"/>
        <v>1</v>
      </c>
      <c r="I49" s="70"/>
      <c r="J49" s="70"/>
    </row>
    <row r="50" ht="15.75" customHeight="1">
      <c r="B50" s="304" t="s">
        <v>280</v>
      </c>
      <c r="C50" s="328" t="str">
        <f>'ML3 -capabilities assesment'!P16</f>
        <v>ND</v>
      </c>
      <c r="D50" s="329"/>
      <c r="E50" s="298">
        <f t="shared" si="9"/>
        <v>0</v>
      </c>
      <c r="F50" s="298">
        <f t="shared" si="10"/>
        <v>0</v>
      </c>
      <c r="G50" s="298">
        <f t="shared" si="11"/>
        <v>0</v>
      </c>
      <c r="H50" s="298">
        <f t="shared" si="12"/>
        <v>1</v>
      </c>
      <c r="I50" s="70"/>
      <c r="J50" s="70"/>
    </row>
    <row r="51" ht="15.75" customHeight="1">
      <c r="B51" s="70"/>
      <c r="C51" s="70"/>
      <c r="D51" s="70"/>
      <c r="E51" s="70"/>
      <c r="F51" s="70"/>
      <c r="G51" s="70"/>
      <c r="H51" s="70"/>
      <c r="I51" s="70"/>
      <c r="J51" s="70"/>
    </row>
    <row r="52" ht="15.75" customHeight="1">
      <c r="B52" s="70"/>
      <c r="C52" s="70"/>
      <c r="D52" s="70"/>
      <c r="E52" s="70"/>
      <c r="F52" s="70"/>
      <c r="G52" s="70"/>
      <c r="H52" s="70"/>
      <c r="I52" s="70"/>
      <c r="J52" s="70"/>
    </row>
    <row r="53" ht="15.75" customHeight="1">
      <c r="B53" s="292" t="s">
        <v>211</v>
      </c>
      <c r="C53" s="293" t="s">
        <v>228</v>
      </c>
      <c r="D53" s="293" t="s">
        <v>281</v>
      </c>
      <c r="E53" s="294" t="s">
        <v>230</v>
      </c>
      <c r="F53" s="294" t="s">
        <v>231</v>
      </c>
      <c r="G53" s="294" t="s">
        <v>232</v>
      </c>
      <c r="H53" s="294" t="s">
        <v>233</v>
      </c>
      <c r="I53" s="294" t="s">
        <v>234</v>
      </c>
      <c r="J53" s="313">
        <f>SUM(E54:E63)</f>
        <v>0</v>
      </c>
    </row>
    <row r="54" ht="15.75" customHeight="1">
      <c r="B54" s="309" t="s">
        <v>282</v>
      </c>
      <c r="C54" s="331" t="str">
        <f>'ML4 -capabilities assesment'!Q3</f>
        <v>ND</v>
      </c>
      <c r="D54" s="332">
        <f>SUM(C55)</f>
        <v>0</v>
      </c>
      <c r="E54" s="298">
        <f t="shared" ref="E54:E63" si="13">IF(C54&lt;=1,1,0)</f>
        <v>0</v>
      </c>
      <c r="F54" s="298">
        <f t="shared" ref="F54:F63" si="14">IF(C54=3,1,0)</f>
        <v>0</v>
      </c>
      <c r="G54" s="298">
        <f t="shared" ref="G54:G63" si="15">IF(C54=2,1,0)</f>
        <v>0</v>
      </c>
      <c r="H54" s="298">
        <f t="shared" ref="H54:H63" si="16">IF((C54&gt;=4),1,0)</f>
        <v>1</v>
      </c>
      <c r="I54" s="317" t="s">
        <v>236</v>
      </c>
      <c r="J54" s="313">
        <f>SUM(F54:F63)+SUM(G54:G63)</f>
        <v>0</v>
      </c>
    </row>
    <row r="55" ht="15.75" customHeight="1">
      <c r="B55" s="309" t="s">
        <v>283</v>
      </c>
      <c r="C55" s="331" t="str">
        <f>'ML4 -capabilities assesment'!Q4</f>
        <v>ND</v>
      </c>
      <c r="D55" s="332">
        <f>SUM(C55)</f>
        <v>0</v>
      </c>
      <c r="E55" s="298">
        <f t="shared" si="13"/>
        <v>0</v>
      </c>
      <c r="F55" s="298">
        <f t="shared" si="14"/>
        <v>0</v>
      </c>
      <c r="G55" s="298">
        <f t="shared" si="15"/>
        <v>0</v>
      </c>
      <c r="H55" s="298">
        <f t="shared" si="16"/>
        <v>1</v>
      </c>
      <c r="I55" s="317" t="s">
        <v>238</v>
      </c>
      <c r="J55" s="313">
        <f>SUM(H54:H63)</f>
        <v>10</v>
      </c>
    </row>
    <row r="56" ht="15.75" customHeight="1">
      <c r="B56" s="296" t="s">
        <v>284</v>
      </c>
      <c r="C56" s="324" t="str">
        <f>'ML4 -capabilities assesment'!Q5</f>
        <v>ND</v>
      </c>
      <c r="D56" s="330">
        <f>SUM(C56:C59)/4</f>
        <v>0</v>
      </c>
      <c r="E56" s="298">
        <f t="shared" si="13"/>
        <v>0</v>
      </c>
      <c r="F56" s="298">
        <f t="shared" si="14"/>
        <v>0</v>
      </c>
      <c r="G56" s="298">
        <f t="shared" si="15"/>
        <v>0</v>
      </c>
      <c r="H56" s="298">
        <f t="shared" si="16"/>
        <v>1</v>
      </c>
      <c r="I56" s="302"/>
      <c r="J56" s="320">
        <f>J53+J54+J55</f>
        <v>10</v>
      </c>
    </row>
    <row r="57" ht="15.75" customHeight="1">
      <c r="B57" s="299" t="s">
        <v>285</v>
      </c>
      <c r="C57" s="326" t="str">
        <f>'ML4 -capabilities assesment'!Q6</f>
        <v>ND</v>
      </c>
      <c r="D57" s="327"/>
      <c r="E57" s="298">
        <f t="shared" si="13"/>
        <v>0</v>
      </c>
      <c r="F57" s="298">
        <f t="shared" si="14"/>
        <v>0</v>
      </c>
      <c r="G57" s="298">
        <f t="shared" si="15"/>
        <v>0</v>
      </c>
      <c r="H57" s="298">
        <f t="shared" si="16"/>
        <v>1</v>
      </c>
      <c r="I57" s="70"/>
      <c r="J57" s="70"/>
    </row>
    <row r="58" ht="15.75" customHeight="1">
      <c r="B58" s="299" t="s">
        <v>286</v>
      </c>
      <c r="C58" s="326" t="str">
        <f>'ML4 -capabilities assesment'!Q7</f>
        <v>ND</v>
      </c>
      <c r="D58" s="327"/>
      <c r="E58" s="298">
        <f t="shared" si="13"/>
        <v>0</v>
      </c>
      <c r="F58" s="298">
        <f t="shared" si="14"/>
        <v>0</v>
      </c>
      <c r="G58" s="298">
        <f t="shared" si="15"/>
        <v>0</v>
      </c>
      <c r="H58" s="298">
        <f t="shared" si="16"/>
        <v>1</v>
      </c>
      <c r="I58" s="70"/>
      <c r="J58" s="70"/>
    </row>
    <row r="59" ht="15.75" customHeight="1">
      <c r="B59" s="304" t="s">
        <v>287</v>
      </c>
      <c r="C59" s="328" t="str">
        <f>'ML4 -capabilities assesment'!Q8</f>
        <v>ND</v>
      </c>
      <c r="D59" s="329"/>
      <c r="E59" s="298">
        <f t="shared" si="13"/>
        <v>0</v>
      </c>
      <c r="F59" s="298">
        <f t="shared" si="14"/>
        <v>0</v>
      </c>
      <c r="G59" s="298">
        <f t="shared" si="15"/>
        <v>0</v>
      </c>
      <c r="H59" s="298">
        <f t="shared" si="16"/>
        <v>1</v>
      </c>
      <c r="I59" s="70"/>
      <c r="J59" s="70"/>
    </row>
    <row r="60" ht="15.75" customHeight="1">
      <c r="B60" s="296" t="s">
        <v>288</v>
      </c>
      <c r="C60" s="324" t="str">
        <f>'ML4 -capabilities assesment'!Q10</f>
        <v>ND</v>
      </c>
      <c r="D60" s="330">
        <f>SUM(C60:C61)/2</f>
        <v>0</v>
      </c>
      <c r="E60" s="298">
        <f t="shared" si="13"/>
        <v>0</v>
      </c>
      <c r="F60" s="298">
        <f t="shared" si="14"/>
        <v>0</v>
      </c>
      <c r="G60" s="298">
        <f t="shared" si="15"/>
        <v>0</v>
      </c>
      <c r="H60" s="298">
        <f t="shared" si="16"/>
        <v>1</v>
      </c>
      <c r="I60" s="70"/>
      <c r="J60" s="70"/>
    </row>
    <row r="61" ht="15.75" customHeight="1">
      <c r="B61" s="304" t="s">
        <v>289</v>
      </c>
      <c r="C61" s="328" t="str">
        <f>'ML4 -capabilities assesment'!Q11</f>
        <v>ND</v>
      </c>
      <c r="D61" s="329"/>
      <c r="E61" s="298">
        <f t="shared" si="13"/>
        <v>0</v>
      </c>
      <c r="F61" s="298">
        <f t="shared" si="14"/>
        <v>0</v>
      </c>
      <c r="G61" s="298">
        <f t="shared" si="15"/>
        <v>0</v>
      </c>
      <c r="H61" s="298">
        <f t="shared" si="16"/>
        <v>1</v>
      </c>
      <c r="I61" s="70"/>
      <c r="J61" s="70"/>
    </row>
    <row r="62" ht="15.75" customHeight="1">
      <c r="B62" s="309" t="s">
        <v>290</v>
      </c>
      <c r="C62" s="331" t="str">
        <f>'ML4 -capabilities assesment'!Q13</f>
        <v>ND</v>
      </c>
      <c r="D62" s="332">
        <f t="shared" ref="D62:D63" si="17">SUM(C62)</f>
        <v>0</v>
      </c>
      <c r="E62" s="298">
        <f t="shared" si="13"/>
        <v>0</v>
      </c>
      <c r="F62" s="298">
        <f t="shared" si="14"/>
        <v>0</v>
      </c>
      <c r="G62" s="298">
        <f t="shared" si="15"/>
        <v>0</v>
      </c>
      <c r="H62" s="298">
        <f t="shared" si="16"/>
        <v>1</v>
      </c>
      <c r="I62" s="70"/>
      <c r="J62" s="70"/>
    </row>
    <row r="63" ht="15.75" customHeight="1">
      <c r="B63" s="309" t="s">
        <v>291</v>
      </c>
      <c r="C63" s="331" t="str">
        <f>'ML4 -capabilities assesment'!Q14</f>
        <v>ND</v>
      </c>
      <c r="D63" s="332">
        <f t="shared" si="17"/>
        <v>0</v>
      </c>
      <c r="E63" s="298">
        <f t="shared" si="13"/>
        <v>0</v>
      </c>
      <c r="F63" s="298">
        <f t="shared" si="14"/>
        <v>0</v>
      </c>
      <c r="G63" s="298">
        <f t="shared" si="15"/>
        <v>0</v>
      </c>
      <c r="H63" s="298">
        <f t="shared" si="16"/>
        <v>1</v>
      </c>
      <c r="I63" s="70"/>
      <c r="J63" s="70"/>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D56:D59"/>
    <mergeCell ref="D60:D61"/>
    <mergeCell ref="D28:D29"/>
    <mergeCell ref="D31:D32"/>
    <mergeCell ref="D34:D36"/>
    <mergeCell ref="D40:D42"/>
    <mergeCell ref="D43:D44"/>
    <mergeCell ref="D46:D48"/>
    <mergeCell ref="D49:D50"/>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0.71"/>
    <col customWidth="1" min="4" max="4" width="18.29"/>
    <col customWidth="1" min="5" max="8" width="10.71"/>
    <col customWidth="1" min="9" max="9" width="19.71"/>
    <col customWidth="1" min="10" max="26" width="10.71"/>
  </cols>
  <sheetData>
    <row r="5">
      <c r="D5" s="333" t="s">
        <v>292</v>
      </c>
      <c r="E5" s="334" t="s">
        <v>293</v>
      </c>
      <c r="F5" s="335"/>
      <c r="G5" s="335"/>
      <c r="H5" s="336"/>
      <c r="I5" s="337" t="s">
        <v>294</v>
      </c>
    </row>
    <row r="6">
      <c r="D6" s="338"/>
      <c r="E6" s="339" t="s">
        <v>295</v>
      </c>
      <c r="F6" s="340"/>
      <c r="G6" s="340"/>
      <c r="H6" s="341"/>
      <c r="I6" s="342" t="s">
        <v>296</v>
      </c>
    </row>
    <row r="7">
      <c r="D7" s="343"/>
      <c r="E7" s="344" t="s">
        <v>216</v>
      </c>
      <c r="F7" s="345" t="s">
        <v>209</v>
      </c>
      <c r="G7" s="345" t="s">
        <v>210</v>
      </c>
      <c r="H7" s="345" t="s">
        <v>211</v>
      </c>
      <c r="I7" s="346"/>
    </row>
    <row r="8">
      <c r="D8" s="347" t="s">
        <v>297</v>
      </c>
      <c r="E8" s="348">
        <v>35.0</v>
      </c>
      <c r="F8" s="348">
        <v>5.0</v>
      </c>
      <c r="G8" s="348">
        <v>15.0</v>
      </c>
      <c r="H8" s="348">
        <v>5.0</v>
      </c>
      <c r="I8" s="342">
        <v>60.0</v>
      </c>
    </row>
    <row r="9">
      <c r="D9" s="347" t="s">
        <v>298</v>
      </c>
      <c r="E9" s="348">
        <v>10.0</v>
      </c>
      <c r="F9" s="348">
        <v>10.0</v>
      </c>
      <c r="G9" s="348">
        <v>10.0</v>
      </c>
      <c r="H9" s="348">
        <v>5.0</v>
      </c>
      <c r="I9" s="342">
        <v>35.0</v>
      </c>
    </row>
    <row r="10">
      <c r="D10" s="347" t="s">
        <v>299</v>
      </c>
      <c r="E10" s="348">
        <v>5.0</v>
      </c>
      <c r="F10" s="348" t="s">
        <v>300</v>
      </c>
      <c r="G10" s="348" t="s">
        <v>300</v>
      </c>
      <c r="H10" s="348" t="s">
        <v>300</v>
      </c>
      <c r="I10" s="342">
        <v>5.0</v>
      </c>
    </row>
    <row r="11">
      <c r="D11" s="347" t="s">
        <v>301</v>
      </c>
      <c r="E11" s="348">
        <v>10.0</v>
      </c>
      <c r="F11" s="348">
        <v>5.0</v>
      </c>
      <c r="G11" s="348">
        <v>5.0</v>
      </c>
      <c r="H11" s="348">
        <v>20.0</v>
      </c>
      <c r="I11" s="342">
        <v>40.0</v>
      </c>
    </row>
    <row r="12">
      <c r="D12" s="347" t="s">
        <v>302</v>
      </c>
      <c r="E12" s="348">
        <v>20.0</v>
      </c>
      <c r="F12" s="348">
        <v>10.0</v>
      </c>
      <c r="G12" s="348">
        <v>15.0</v>
      </c>
      <c r="H12" s="348">
        <v>10.0</v>
      </c>
      <c r="I12" s="342">
        <v>55.0</v>
      </c>
    </row>
    <row r="13">
      <c r="D13" s="347" t="s">
        <v>94</v>
      </c>
      <c r="E13" s="348">
        <v>5.0</v>
      </c>
      <c r="F13" s="348">
        <v>5.0</v>
      </c>
      <c r="G13" s="348">
        <v>10.0</v>
      </c>
      <c r="H13" s="348">
        <v>5.0</v>
      </c>
      <c r="I13" s="342">
        <v>25.0</v>
      </c>
    </row>
    <row r="14">
      <c r="D14" s="347" t="s">
        <v>102</v>
      </c>
      <c r="E14" s="348">
        <v>15.0</v>
      </c>
      <c r="F14" s="348">
        <v>15.0</v>
      </c>
      <c r="G14" s="348" t="s">
        <v>300</v>
      </c>
      <c r="H14" s="348">
        <v>5.0</v>
      </c>
      <c r="I14" s="342">
        <v>35.0</v>
      </c>
    </row>
    <row r="15">
      <c r="D15" s="337" t="s">
        <v>294</v>
      </c>
      <c r="E15" s="349">
        <v>100.0</v>
      </c>
      <c r="F15" s="349">
        <v>50.0</v>
      </c>
      <c r="G15" s="349">
        <v>55.0</v>
      </c>
      <c r="H15" s="349">
        <v>50.0</v>
      </c>
      <c r="I15" s="350">
        <v>255.0</v>
      </c>
    </row>
    <row r="16">
      <c r="D16" s="342" t="s">
        <v>303</v>
      </c>
      <c r="E16" s="343"/>
      <c r="F16" s="343"/>
      <c r="G16" s="343"/>
      <c r="H16" s="343"/>
      <c r="I16" s="34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D5:D7"/>
    <mergeCell ref="E5:H5"/>
    <mergeCell ref="E6:H6"/>
    <mergeCell ref="E15:E16"/>
    <mergeCell ref="F15:F16"/>
    <mergeCell ref="G15:G16"/>
    <mergeCell ref="H15:H16"/>
    <mergeCell ref="I15:I16"/>
  </mergeCell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1.43"/>
    <col customWidth="1" min="4" max="4" width="61.0"/>
    <col customWidth="1" min="5" max="5" width="13.29"/>
    <col customWidth="1" min="6" max="16" width="11.43"/>
  </cols>
  <sheetData>
    <row r="4" ht="15.0" customHeight="1">
      <c r="L4" s="221" t="s">
        <v>304</v>
      </c>
      <c r="M4" s="221" t="s">
        <v>305</v>
      </c>
      <c r="N4" s="221" t="s">
        <v>306</v>
      </c>
      <c r="O4" s="221" t="s">
        <v>307</v>
      </c>
      <c r="P4" s="221" t="s">
        <v>308</v>
      </c>
    </row>
    <row r="5">
      <c r="D5" s="351" t="s">
        <v>309</v>
      </c>
      <c r="K5" s="221" t="s">
        <v>310</v>
      </c>
      <c r="L5" s="221">
        <v>12.0</v>
      </c>
      <c r="M5" s="221">
        <v>7.0</v>
      </c>
      <c r="N5" s="221">
        <v>1.0</v>
      </c>
      <c r="O5" s="221">
        <v>3.0</v>
      </c>
      <c r="P5" s="221">
        <v>1.0</v>
      </c>
    </row>
    <row r="6">
      <c r="E6" s="191" t="s">
        <v>311</v>
      </c>
      <c r="F6" s="191" t="s">
        <v>306</v>
      </c>
      <c r="G6" s="191" t="s">
        <v>307</v>
      </c>
      <c r="H6" s="191" t="s">
        <v>308</v>
      </c>
      <c r="K6" s="221" t="s">
        <v>312</v>
      </c>
    </row>
    <row r="7" ht="42.75" customHeight="1">
      <c r="D7" s="352" t="s">
        <v>45</v>
      </c>
      <c r="E7" s="96" t="s">
        <v>313</v>
      </c>
      <c r="F7" s="96"/>
      <c r="G7" s="96"/>
      <c r="H7" s="96"/>
      <c r="K7" s="221" t="s">
        <v>314</v>
      </c>
    </row>
    <row r="8" ht="45.75" customHeight="1">
      <c r="D8" s="353" t="s">
        <v>315</v>
      </c>
      <c r="E8" s="96" t="s">
        <v>316</v>
      </c>
      <c r="F8" s="96"/>
      <c r="G8" s="96"/>
      <c r="H8" s="96"/>
      <c r="K8" s="221" t="s">
        <v>317</v>
      </c>
    </row>
    <row r="9" ht="50.25" customHeight="1">
      <c r="D9" s="353" t="s">
        <v>318</v>
      </c>
      <c r="E9" s="96" t="s">
        <v>316</v>
      </c>
      <c r="F9" s="96"/>
      <c r="G9" s="96"/>
      <c r="H9" s="96"/>
      <c r="K9" s="221" t="s">
        <v>319</v>
      </c>
    </row>
    <row r="10" ht="87.75" customHeight="1">
      <c r="D10" s="353" t="s">
        <v>93</v>
      </c>
      <c r="E10" s="99" t="s">
        <v>320</v>
      </c>
      <c r="F10" s="96" t="s">
        <v>321</v>
      </c>
      <c r="G10" s="96" t="s">
        <v>322</v>
      </c>
      <c r="H10" s="96" t="s">
        <v>323</v>
      </c>
      <c r="K10" s="221" t="s">
        <v>324</v>
      </c>
    </row>
    <row r="11" ht="51.75" customHeight="1">
      <c r="D11" s="353" t="s">
        <v>325</v>
      </c>
      <c r="E11" s="96" t="s">
        <v>326</v>
      </c>
      <c r="F11" s="96"/>
      <c r="G11" s="96"/>
      <c r="H11" s="96"/>
    </row>
    <row r="12" ht="69.0" customHeight="1">
      <c r="D12" s="353" t="s">
        <v>327</v>
      </c>
      <c r="E12" s="96" t="s">
        <v>328</v>
      </c>
      <c r="F12" s="96" t="s">
        <v>329</v>
      </c>
      <c r="G12" s="96"/>
      <c r="H12" s="96"/>
    </row>
    <row r="13" ht="67.5" customHeight="1">
      <c r="D13" s="353" t="s">
        <v>135</v>
      </c>
      <c r="E13" s="96" t="s">
        <v>330</v>
      </c>
      <c r="F13" s="96" t="s">
        <v>331</v>
      </c>
      <c r="G13" s="96" t="s">
        <v>332</v>
      </c>
      <c r="H13" s="96"/>
    </row>
    <row r="14" ht="60.0" customHeight="1">
      <c r="D14" s="353" t="s">
        <v>333</v>
      </c>
      <c r="E14" s="96" t="s">
        <v>334</v>
      </c>
      <c r="F14" s="96" t="s">
        <v>335</v>
      </c>
      <c r="G14" s="96" t="s">
        <v>332</v>
      </c>
      <c r="H14" s="96"/>
    </row>
    <row r="15" ht="42.75" customHeight="1">
      <c r="D15" s="354" t="s">
        <v>197</v>
      </c>
      <c r="E15" s="96"/>
      <c r="F15" s="96"/>
      <c r="G15" s="96" t="s">
        <v>332</v>
      </c>
      <c r="H15" s="96" t="s">
        <v>336</v>
      </c>
    </row>
    <row r="16" ht="30.75" customHeight="1">
      <c r="D16" s="355" t="s">
        <v>337</v>
      </c>
      <c r="E16" s="96" t="s">
        <v>326</v>
      </c>
      <c r="F16" s="96"/>
      <c r="G16" s="96"/>
      <c r="H16" s="96"/>
    </row>
    <row r="19">
      <c r="D19" s="351" t="s">
        <v>338</v>
      </c>
    </row>
    <row r="20">
      <c r="D20" s="356"/>
      <c r="E20" s="191" t="s">
        <v>311</v>
      </c>
      <c r="F20" s="191" t="s">
        <v>306</v>
      </c>
      <c r="G20" s="191" t="s">
        <v>307</v>
      </c>
      <c r="H20" s="191" t="s">
        <v>308</v>
      </c>
    </row>
    <row r="21" ht="47.25" customHeight="1">
      <c r="D21" s="357" t="s">
        <v>160</v>
      </c>
      <c r="E21" s="96" t="s">
        <v>339</v>
      </c>
      <c r="F21" s="96" t="s">
        <v>340</v>
      </c>
      <c r="G21" s="96" t="s">
        <v>341</v>
      </c>
      <c r="H21" s="96" t="s">
        <v>342</v>
      </c>
    </row>
    <row r="22" ht="63.75" customHeight="1">
      <c r="D22" s="357" t="s">
        <v>343</v>
      </c>
      <c r="E22" s="99" t="s">
        <v>344</v>
      </c>
      <c r="F22" s="96" t="s">
        <v>340</v>
      </c>
      <c r="G22" s="96" t="s">
        <v>345</v>
      </c>
      <c r="H22" s="96" t="s">
        <v>342</v>
      </c>
    </row>
    <row r="23" ht="70.5" customHeight="1">
      <c r="D23" s="357" t="s">
        <v>346</v>
      </c>
      <c r="E23" s="99" t="s">
        <v>347</v>
      </c>
      <c r="F23" s="96" t="s">
        <v>348</v>
      </c>
      <c r="G23" s="191" t="s">
        <v>349</v>
      </c>
      <c r="H23" s="191" t="s">
        <v>350</v>
      </c>
    </row>
    <row r="24" ht="127.5" customHeight="1">
      <c r="D24" s="357" t="s">
        <v>166</v>
      </c>
      <c r="E24" s="99" t="s">
        <v>351</v>
      </c>
      <c r="F24" s="191" t="s">
        <v>352</v>
      </c>
      <c r="G24" s="191" t="s">
        <v>353</v>
      </c>
      <c r="H24" s="96" t="s">
        <v>354</v>
      </c>
    </row>
    <row r="25" ht="59.25" customHeight="1">
      <c r="D25" s="357" t="s">
        <v>355</v>
      </c>
      <c r="E25" s="99" t="s">
        <v>356</v>
      </c>
      <c r="F25" s="191"/>
      <c r="G25" s="191"/>
      <c r="H25" s="191"/>
    </row>
    <row r="26" ht="15.75" customHeight="1">
      <c r="E26" s="39"/>
    </row>
    <row r="27" ht="15.75" customHeight="1">
      <c r="D27" s="351" t="s">
        <v>357</v>
      </c>
      <c r="E27" s="358" t="s">
        <v>311</v>
      </c>
      <c r="F27" s="191" t="s">
        <v>306</v>
      </c>
      <c r="G27" s="191" t="s">
        <v>307</v>
      </c>
      <c r="H27" s="191" t="s">
        <v>308</v>
      </c>
    </row>
    <row r="28" ht="174.75" customHeight="1">
      <c r="D28" s="359" t="s">
        <v>58</v>
      </c>
      <c r="E28" s="99" t="s">
        <v>358</v>
      </c>
      <c r="F28" s="96" t="s">
        <v>359</v>
      </c>
      <c r="G28" s="191" t="s">
        <v>360</v>
      </c>
      <c r="H28" s="191" t="s">
        <v>361</v>
      </c>
    </row>
    <row r="29" ht="144.0" customHeight="1">
      <c r="D29" s="359" t="s">
        <v>362</v>
      </c>
      <c r="E29" s="96" t="s">
        <v>363</v>
      </c>
      <c r="F29" s="96" t="s">
        <v>359</v>
      </c>
      <c r="G29" s="191" t="s">
        <v>360</v>
      </c>
      <c r="H29" s="191" t="s">
        <v>361</v>
      </c>
    </row>
    <row r="30" ht="135.0" customHeight="1">
      <c r="D30" s="359" t="s">
        <v>364</v>
      </c>
      <c r="E30" s="96" t="s">
        <v>363</v>
      </c>
      <c r="F30" s="96" t="s">
        <v>359</v>
      </c>
      <c r="G30" s="191" t="s">
        <v>360</v>
      </c>
      <c r="H30" s="191" t="s">
        <v>361</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480314960629921" footer="0.0" header="0.0" left="0.7086614173228347" right="0.7086614173228347" top="0.7480314960629921"/>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2019-01-30T13:20:22Z</dcterms:created>
  <dc:creator>German Lenin Dugarte Peña</dc:creator>
</cp:coreProperties>
</file>