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charts/colors2.xml" ContentType="application/vnd.ms-office.chartcolorstyle+xml"/>
  <Override PartName="/xl/charts/style2.xml" ContentType="application/vnd.ms-office.chartstyle+xml"/>
  <Override PartName="/xl/charts/chart2.xml" ContentType="application/vnd.openxmlformats-officedocument.drawingml.chart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workbook.xml" ContentType="application/vnd.openxmlformats-officedocument.spreadsheetml.sheet.main+xml"/>
  <Override PartName="/xl/charts/chart1.xml" ContentType="application/vnd.openxmlformats-officedocument.drawingml.chart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0"/>
  </bookViews>
  <sheets>
    <sheet name="2-3" sheetId="1" state="visible" r:id="rId1"/>
    <sheet name="2-2" sheetId="2" state="visible" r:id="rId2"/>
  </sheets>
  <calcPr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<sst xmlns="http://schemas.openxmlformats.org/spreadsheetml/2006/main" count="46" uniqueCount="46">
  <si>
    <t>f</t>
  </si>
  <si>
    <r>
      <rPr>
        <sz val="10"/>
        <color theme="1"/>
        <rFont val="Calibri"/>
        <scheme val="minor"/>
      </rPr>
      <t xml:space="preserve">U = 6 В; R</t>
    </r>
    <r>
      <rPr>
        <vertAlign val="subscript"/>
        <sz val="10"/>
        <color theme="1"/>
        <rFont val="Calibri"/>
        <scheme val="minor"/>
      </rPr>
      <t>1</t>
    </r>
    <r>
      <rPr>
        <sz val="10"/>
        <color theme="1"/>
        <rFont val="Calibri"/>
        <scheme val="minor"/>
      </rPr>
      <t xml:space="preserve"> =17 Ом; R</t>
    </r>
    <r>
      <rPr>
        <vertAlign val="subscript"/>
        <sz val="10"/>
        <color theme="1"/>
        <rFont val="Calibri"/>
        <scheme val="minor"/>
      </rPr>
      <t>k</t>
    </r>
    <r>
      <rPr>
        <sz val="10"/>
        <color theme="1"/>
        <rFont val="Calibri"/>
        <scheme val="minor"/>
      </rPr>
      <t xml:space="preserve"> = 5 Ом; L = 23,094 мГн; C = 71,454 мкФ; f</t>
    </r>
    <r>
      <rPr>
        <vertAlign val="subscript"/>
        <sz val="10"/>
        <color theme="1"/>
        <rFont val="Calibri"/>
        <scheme val="minor"/>
      </rPr>
      <t>0</t>
    </r>
    <r>
      <rPr>
        <sz val="10"/>
        <color theme="1"/>
        <rFont val="Calibri"/>
        <scheme val="minor"/>
      </rPr>
      <t xml:space="preserve"> = 123,896 Гц</t>
    </r>
  </si>
  <si>
    <t>Расчёт</t>
  </si>
  <si>
    <t>Эксперимент</t>
  </si>
  <si>
    <r>
      <rPr>
        <sz val="11"/>
        <color theme="1"/>
        <rFont val="Calibri"/>
        <scheme val="minor"/>
      </rPr>
      <t>Q</t>
    </r>
    <r>
      <rPr>
        <vertAlign val="subscript"/>
        <sz val="11"/>
        <color theme="1"/>
        <rFont val="Calibri"/>
        <scheme val="minor"/>
      </rPr>
      <t>p</t>
    </r>
  </si>
  <si>
    <r>
      <rPr>
        <sz val="11"/>
        <color theme="1"/>
        <rFont val="Calibri"/>
        <scheme val="minor"/>
      </rPr>
      <t>Q</t>
    </r>
    <r>
      <rPr>
        <vertAlign val="subscript"/>
        <sz val="11"/>
        <color theme="1"/>
        <rFont val="Calibri"/>
        <scheme val="minor"/>
      </rPr>
      <t>e</t>
    </r>
  </si>
  <si>
    <r>
      <rPr>
        <sz val="11"/>
        <color theme="1"/>
        <rFont val="Calibri"/>
        <scheme val="minor"/>
      </rPr>
      <t>Q</t>
    </r>
    <r>
      <rPr>
        <vertAlign val="subscript"/>
        <sz val="11"/>
        <color theme="1"/>
        <rFont val="Calibri"/>
        <scheme val="minor"/>
      </rPr>
      <t>p</t>
    </r>
    <r>
      <rPr>
        <sz val="11"/>
        <color theme="1"/>
        <rFont val="Calibri"/>
        <scheme val="minor"/>
      </rPr>
      <t xml:space="preserve"> = 0.817</t>
    </r>
  </si>
  <si>
    <r>
      <rPr>
        <sz val="11"/>
        <color theme="1"/>
        <rFont val="Calibri"/>
        <scheme val="minor"/>
      </rPr>
      <t>Q</t>
    </r>
    <r>
      <rPr>
        <vertAlign val="subscript"/>
        <sz val="11"/>
        <color theme="1"/>
        <rFont val="Calibri"/>
        <scheme val="minor"/>
      </rPr>
      <t>e</t>
    </r>
    <r>
      <rPr>
        <sz val="11"/>
        <color theme="1"/>
        <rFont val="Calibri"/>
        <scheme val="minor"/>
      </rPr>
      <t xml:space="preserve"> = 0.818</t>
    </r>
  </si>
  <si>
    <t>φ</t>
  </si>
  <si>
    <t>I</t>
  </si>
  <si>
    <r>
      <rPr>
        <sz val="11"/>
        <color theme="1"/>
        <rFont val="Calibri"/>
        <scheme val="minor"/>
      </rPr>
      <t>U</t>
    </r>
    <r>
      <rPr>
        <vertAlign val="subscript"/>
        <sz val="11"/>
        <color theme="1"/>
        <rFont val="Calibri"/>
        <scheme val="minor"/>
      </rPr>
      <t>R1</t>
    </r>
  </si>
  <si>
    <r>
      <rPr>
        <sz val="11"/>
        <color theme="1"/>
        <rFont val="Calibri"/>
        <scheme val="minor"/>
      </rPr>
      <t>U</t>
    </r>
    <r>
      <rPr>
        <vertAlign val="subscript"/>
        <sz val="11"/>
        <color theme="1"/>
        <rFont val="Calibri"/>
        <scheme val="minor"/>
      </rPr>
      <t>k</t>
    </r>
  </si>
  <si>
    <r>
      <rPr>
        <sz val="11"/>
        <color theme="1"/>
        <rFont val="Calibri"/>
        <scheme val="minor"/>
      </rPr>
      <t>U</t>
    </r>
    <r>
      <rPr>
        <vertAlign val="subscript"/>
        <sz val="11"/>
        <color theme="1"/>
        <rFont val="Calibri"/>
        <scheme val="minor"/>
      </rPr>
      <t>C</t>
    </r>
  </si>
  <si>
    <t>Гц</t>
  </si>
  <si>
    <t>°</t>
  </si>
  <si>
    <t>А</t>
  </si>
  <si>
    <t>В</t>
  </si>
  <si>
    <t>dfl</t>
  </si>
  <si>
    <t>dfr</t>
  </si>
  <si>
    <t>fl</t>
  </si>
  <si>
    <t>fr</t>
  </si>
  <si>
    <t>Im</t>
  </si>
  <si>
    <r>
      <rPr>
        <sz val="11"/>
        <color theme="1"/>
        <rFont val="Calibri"/>
        <scheme val="minor"/>
      </rPr>
      <t>U</t>
    </r>
    <r>
      <rPr>
        <vertAlign val="subscript"/>
        <sz val="11"/>
        <color theme="1"/>
        <rFont val="Calibri"/>
        <scheme val="minor"/>
      </rPr>
      <t>R1m</t>
    </r>
  </si>
  <si>
    <r>
      <rPr>
        <sz val="11"/>
        <color theme="1"/>
        <rFont val="Calibri"/>
        <scheme val="minor"/>
      </rPr>
      <t>U</t>
    </r>
    <r>
      <rPr>
        <vertAlign val="subscript"/>
        <sz val="11"/>
        <color theme="1"/>
        <rFont val="Calibri"/>
        <scheme val="minor"/>
      </rPr>
      <t>km</t>
    </r>
  </si>
  <si>
    <r>
      <rPr>
        <sz val="11"/>
        <color theme="1"/>
        <rFont val="Calibri"/>
        <scheme val="minor"/>
      </rPr>
      <t>U</t>
    </r>
    <r>
      <rPr>
        <vertAlign val="subscript"/>
        <sz val="11"/>
        <color theme="1"/>
        <rFont val="Calibri"/>
        <scheme val="minor"/>
      </rPr>
      <t>Cm</t>
    </r>
  </si>
  <si>
    <t xml:space="preserve">Я ЗАЕБАЛСЯ</t>
  </si>
  <si>
    <t xml:space="preserve">Uд [В]</t>
  </si>
  <si>
    <t xml:space="preserve">C [Ф]</t>
  </si>
  <si>
    <t xml:space="preserve">Lк [мГн]</t>
  </si>
  <si>
    <t xml:space="preserve">R1 [Ом]</t>
  </si>
  <si>
    <t xml:space="preserve">Rk [Ом]</t>
  </si>
  <si>
    <t xml:space="preserve">Номер схемы цепи</t>
  </si>
  <si>
    <t xml:space="preserve">Параметры двухполюсников</t>
  </si>
  <si>
    <t xml:space="preserve">Результаты измерений</t>
  </si>
  <si>
    <t xml:space="preserve">Результаты вычислений</t>
  </si>
  <si>
    <r>
      <rPr>
        <sz val="10"/>
        <rFont val="Calibri"/>
      </rPr>
      <t>R</t>
    </r>
    <r>
      <rPr>
        <vertAlign val="subscript"/>
        <sz val="10"/>
        <rFont val="Calibri"/>
      </rPr>
      <t>1</t>
    </r>
  </si>
  <si>
    <r>
      <rPr>
        <sz val="10"/>
        <rFont val="Calibri"/>
      </rPr>
      <t>R</t>
    </r>
    <r>
      <rPr>
        <vertAlign val="subscript"/>
        <sz val="10"/>
        <rFont val="Calibri"/>
      </rPr>
      <t>k</t>
    </r>
  </si>
  <si>
    <t>L</t>
  </si>
  <si>
    <t>C</t>
  </si>
  <si>
    <t>U</t>
  </si>
  <si>
    <t>Ом</t>
  </si>
  <si>
    <t>Гн</t>
  </si>
  <si>
    <t>мкФ</t>
  </si>
  <si>
    <t>Imax</t>
  </si>
  <si>
    <t>Umax</t>
  </si>
  <si>
    <t>-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</si>
</sst>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7">
    <font>
      <sz val="11.000000"/>
      <color theme="1"/>
      <name val="Calibri"/>
      <scheme val="minor"/>
    </font>
    <font>
      <sz val="11.000000"/>
      <color rgb="FF9C6500"/>
      <name val="Calibri"/>
      <scheme val="minor"/>
    </font>
    <font>
      <sz val="10.000000"/>
      <color theme="1"/>
      <name val="Calibri"/>
      <scheme val="minor"/>
    </font>
    <font>
      <sz val="11.000000"/>
      <color theme="1"/>
      <name val="Asana"/>
    </font>
    <font>
      <sz val="11.000000"/>
      <color theme="1"/>
      <name val="Arial"/>
    </font>
    <font>
      <sz val="10.000000"/>
      <name val="Calibri"/>
    </font>
    <font>
      <sz val="11.000000"/>
      <name val="Calibri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EB9C"/>
        <bgColor rgb="FFFFEB9C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0" tint="-0.049989318521683403"/>
        <bgColor theme="0" tint="-0.049989318521683403"/>
      </patternFill>
    </fill>
    <fill>
      <patternFill patternType="solid">
        <fgColor rgb="FFBDFCF0"/>
        <bgColor rgb="FFBDFCF0"/>
      </patternFill>
    </fill>
    <fill>
      <patternFill patternType="solid">
        <fgColor rgb="FF8CF2FF"/>
        <bgColor rgb="FF8CF2FF"/>
      </patternFill>
    </fill>
  </fills>
  <borders count="48">
    <border>
      <left style="none"/>
      <right style="none"/>
      <top style="none"/>
      <bottom style="none"/>
      <diagonal style="none"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 style="none"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none"/>
    </border>
    <border>
      <left style="thin">
        <color theme="1"/>
      </left>
      <right style="thin">
        <color theme="1"/>
      </right>
      <top style="thin">
        <color theme="1"/>
      </top>
      <bottom style="none"/>
      <diagonal style="none"/>
    </border>
    <border>
      <left style="thin">
        <color theme="1" tint="0"/>
      </left>
      <right style="thin">
        <color theme="1" tint="0"/>
      </right>
      <top style="thin">
        <color theme="1" tint="0"/>
      </top>
      <bottom style="none"/>
      <diagonal style="none"/>
    </border>
    <border>
      <left style="thin">
        <color theme="1" tint="0"/>
      </left>
      <right style="thin">
        <color theme="1"/>
      </right>
      <top style="thin">
        <color theme="1" tint="0"/>
      </top>
      <bottom style="thin">
        <color theme="1" tint="0"/>
      </bottom>
      <diagonal style="none"/>
    </border>
    <border>
      <left style="thin">
        <color theme="1"/>
      </left>
      <right style="thin">
        <color theme="1"/>
      </right>
      <top style="thin">
        <color theme="1" tint="0"/>
      </top>
      <bottom style="thin">
        <color theme="1" tint="0"/>
      </bottom>
      <diagonal style="none"/>
    </border>
    <border>
      <left style="thin">
        <color theme="1"/>
      </left>
      <right style="thin">
        <color theme="1" tint="0"/>
      </right>
      <top style="thin">
        <color theme="1" tint="0"/>
      </top>
      <bottom style="thin">
        <color theme="1" tint="0"/>
      </bottom>
      <diagonal style="none"/>
    </border>
    <border>
      <left style="none"/>
      <right style="thin">
        <color theme="1"/>
      </right>
      <top style="none"/>
      <bottom style="none"/>
      <diagonal style="none"/>
    </border>
    <border>
      <left style="thin">
        <color theme="1"/>
      </left>
      <right style="none"/>
      <top style="thin">
        <color theme="1"/>
      </top>
      <bottom style="thin">
        <color theme="2" tint="-0.099978637043366805"/>
      </bottom>
      <diagonal style="none"/>
    </border>
    <border>
      <left style="thin">
        <color theme="1"/>
      </left>
      <right style="thin">
        <color theme="2" tint="-0.099978637043366805"/>
      </right>
      <top style="thin">
        <color theme="1"/>
      </top>
      <bottom style="thin">
        <color theme="2" tint="-0.099978637043366805"/>
      </bottom>
      <diagonal style="none"/>
    </border>
    <border>
      <left style="thin">
        <color theme="2" tint="-0.099978637043366805"/>
      </left>
      <right style="thin">
        <color theme="2" tint="-0.099978637043366805"/>
      </right>
      <top style="thin">
        <color auto="1"/>
      </top>
      <bottom style="thin">
        <color theme="2" tint="-0.099978637043366805"/>
      </bottom>
      <diagonal style="none"/>
    </border>
    <border>
      <left style="thin">
        <color theme="2" tint="-0.099978637043366805"/>
      </left>
      <right style="thin">
        <color theme="2" tint="-0.099978637043366805"/>
      </right>
      <top style="thin">
        <color theme="1"/>
      </top>
      <bottom style="thin">
        <color theme="2" tint="-0.099978637043366805"/>
      </bottom>
      <diagonal style="none"/>
    </border>
    <border>
      <left style="thin">
        <color theme="2" tint="-0.099978637043366805"/>
      </left>
      <right style="none"/>
      <top style="thin">
        <color theme="1"/>
      </top>
      <bottom style="thin">
        <color theme="2" tint="-0.099978637043366805"/>
      </bottom>
      <diagonal style="none"/>
    </border>
    <border>
      <left style="thin">
        <color theme="1" tint="0"/>
      </left>
      <right style="thin">
        <color theme="2" tint="-0.099978637043366805"/>
      </right>
      <top style="thin">
        <color theme="1" tint="0"/>
      </top>
      <bottom style="thin">
        <color theme="2" tint="-0.099978637043366805"/>
      </bottom>
      <diagonal style="none"/>
    </border>
    <border>
      <left style="thin">
        <color theme="2" tint="-0.099978637043366805"/>
      </left>
      <right style="thin">
        <color theme="2" tint="-0.099978637043366805"/>
      </right>
      <top style="thin">
        <color theme="1" tint="0"/>
      </top>
      <bottom style="thin">
        <color theme="2" tint="-0.099978637043366805"/>
      </bottom>
      <diagonal style="none"/>
    </border>
    <border>
      <left style="thin">
        <color theme="2" tint="-0.099978637043366805"/>
      </left>
      <right style="thin">
        <color theme="1" tint="0"/>
      </right>
      <top style="thin">
        <color theme="1" tint="0"/>
      </top>
      <bottom style="thin">
        <color theme="2" tint="-0.099978637043366805"/>
      </bottom>
      <diagonal style="none"/>
    </border>
    <border>
      <left style="thin">
        <color theme="1"/>
      </left>
      <right style="none"/>
      <top style="thin">
        <color theme="2" tint="-0.099978637043366805"/>
      </top>
      <bottom style="thin">
        <color theme="2" tint="-0.099978637043366805"/>
      </bottom>
      <diagonal style="none"/>
    </border>
    <border>
      <left style="thin">
        <color theme="1"/>
      </left>
      <right style="thin">
        <color theme="2" tint="-0.099978637043366805"/>
      </right>
      <top style="thin">
        <color theme="2" tint="-0.099978637043366805"/>
      </top>
      <bottom style="thin">
        <color theme="2" tint="-0.099978637043366805"/>
      </bottom>
      <diagonal style="none"/>
    </border>
    <border>
      <left style="thin">
        <color theme="2" tint="-0.099978637043366805"/>
      </left>
      <right style="thin">
        <color theme="2" tint="-0.099978637043366805"/>
      </right>
      <top style="thin">
        <color theme="2" tint="-0.099978637043366805"/>
      </top>
      <bottom style="thin">
        <color theme="2" tint="-0.099978637043366805"/>
      </bottom>
      <diagonal style="none"/>
    </border>
    <border>
      <left style="thin">
        <color theme="2" tint="-0.099978637043366805"/>
      </left>
      <right style="none"/>
      <top style="thin">
        <color theme="2" tint="-0.099978637043366805"/>
      </top>
      <bottom style="thin">
        <color theme="2" tint="-0.099978637043366805"/>
      </bottom>
      <diagonal style="none"/>
    </border>
    <border>
      <left style="thin">
        <color theme="1" tint="0"/>
      </left>
      <right style="thin">
        <color theme="2" tint="-0.099978637043366805"/>
      </right>
      <top style="thin">
        <color theme="2" tint="-0.099978637043366805"/>
      </top>
      <bottom style="thin">
        <color theme="2" tint="-0.099978637043366805"/>
      </bottom>
      <diagonal style="none"/>
    </border>
    <border>
      <left style="thin">
        <color theme="2" tint="-0.099978637043366805"/>
      </left>
      <right style="thin">
        <color theme="1" tint="0"/>
      </right>
      <top style="thin">
        <color theme="2" tint="-0.099978637043366805"/>
      </top>
      <bottom style="thin">
        <color theme="2" tint="-0.099978637043366805"/>
      </bottom>
      <diagonal style="none"/>
    </border>
    <border>
      <left style="thin">
        <color theme="1"/>
      </left>
      <right style="none"/>
      <top style="thin">
        <color theme="2" tint="-0.099978637043366805"/>
      </top>
      <bottom style="thin">
        <color theme="1"/>
      </bottom>
      <diagonal style="none"/>
    </border>
    <border>
      <left style="thin">
        <color theme="1"/>
      </left>
      <right style="thin">
        <color theme="2" tint="-0.099978637043366805"/>
      </right>
      <top style="thin">
        <color theme="2" tint="-0.099978637043366805"/>
      </top>
      <bottom style="thin">
        <color theme="1"/>
      </bottom>
      <diagonal style="none"/>
    </border>
    <border>
      <left style="thin">
        <color theme="2" tint="-0.099978637043366805"/>
      </left>
      <right style="thin">
        <color theme="2" tint="-0.099978637043366805"/>
      </right>
      <top style="thin">
        <color theme="2" tint="-0.099978637043366805"/>
      </top>
      <bottom style="thin">
        <color auto="1"/>
      </bottom>
      <diagonal style="none"/>
    </border>
    <border>
      <left style="thin">
        <color theme="2" tint="-0.099978637043366805"/>
      </left>
      <right style="thin">
        <color theme="2" tint="-0.099978637043366805"/>
      </right>
      <top style="thin">
        <color theme="2" tint="-0.099978637043366805"/>
      </top>
      <bottom style="thin">
        <color theme="1"/>
      </bottom>
      <diagonal style="none"/>
    </border>
    <border>
      <left style="thin">
        <color theme="2" tint="-0.099978637043366805"/>
      </left>
      <right style="none"/>
      <top style="thin">
        <color theme="2" tint="-0.099978637043366805"/>
      </top>
      <bottom style="thin">
        <color theme="1"/>
      </bottom>
      <diagonal style="none"/>
    </border>
    <border>
      <left style="thin">
        <color theme="1" tint="0"/>
      </left>
      <right style="thin">
        <color theme="2" tint="-0.099978637043366805"/>
      </right>
      <top style="thin">
        <color theme="2" tint="-0.099978637043366805"/>
      </top>
      <bottom style="thin">
        <color theme="1" tint="0"/>
      </bottom>
      <diagonal style="none"/>
    </border>
    <border>
      <left style="thin">
        <color theme="2" tint="-0.099978637043366805"/>
      </left>
      <right style="thin">
        <color theme="2" tint="-0.099978637043366805"/>
      </right>
      <top style="thin">
        <color theme="2" tint="-0.099978637043366805"/>
      </top>
      <bottom style="thin">
        <color theme="1" tint="0"/>
      </bottom>
      <diagonal style="none"/>
    </border>
    <border>
      <left style="thin">
        <color theme="2" tint="-0.099978637043366805"/>
      </left>
      <right style="thin">
        <color theme="1" tint="0"/>
      </right>
      <top style="thin">
        <color theme="2" tint="-0.099978637043366805"/>
      </top>
      <bottom style="thin">
        <color theme="1" tint="0"/>
      </bottom>
      <diagonal style="none"/>
    </border>
    <border>
      <left style="thin">
        <color theme="1"/>
      </left>
      <right style="thin">
        <color auto="1"/>
      </right>
      <top style="thin">
        <color theme="1"/>
      </top>
      <bottom style="none"/>
      <diagonal style="none"/>
    </border>
    <border>
      <left style="thin">
        <color theme="1"/>
      </left>
      <right style="thin">
        <color auto="1"/>
      </right>
      <top style="none"/>
      <bottom style="thin">
        <color theme="1"/>
      </bottom>
      <diagonal style="none"/>
    </border>
    <border>
      <left style="thin">
        <color auto="1"/>
      </left>
      <right style="thin">
        <color auto="1"/>
      </right>
      <top style="thin">
        <color auto="1"/>
      </top>
      <bottom style="none"/>
      <diagonal style="none"/>
    </border>
    <border>
      <left style="thin">
        <color rgb="FFCCCCCC"/>
      </left>
      <right style="none"/>
      <top style="thin">
        <color auto="1"/>
      </top>
      <bottom style="thin">
        <color auto="1"/>
      </bottom>
      <diagonal style="none"/>
    </border>
    <border>
      <left style="none"/>
      <right style="none"/>
      <top style="thin">
        <color auto="1"/>
      </top>
      <bottom style="thin">
        <color auto="1"/>
      </bottom>
      <diagonal style="none"/>
    </border>
    <border>
      <left style="none"/>
      <right style="thin">
        <color auto="1"/>
      </right>
      <top style="thin">
        <color auto="1"/>
      </top>
      <bottom style="thin">
        <color auto="1"/>
      </bottom>
      <diagonal style="none"/>
    </border>
    <border>
      <left style="thin">
        <color auto="1"/>
      </left>
      <right style="none"/>
      <top style="thin">
        <color auto="1"/>
      </top>
      <bottom style="thin">
        <color auto="1"/>
      </bottom>
      <diagonal style="none"/>
    </border>
    <border>
      <left style="none"/>
      <right style="thin">
        <color rgb="FFCCCCCC"/>
      </right>
      <top style="thin">
        <color rgb="FFCCCCCC"/>
      </top>
      <bottom style="thin">
        <color rgb="FFCCCCCC"/>
      </bottom>
      <diagonal style="none"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 style="none"/>
    </border>
    <border>
      <left style="thin">
        <color rgb="FFCCCCCC"/>
      </left>
      <right style="thin">
        <color auto="1"/>
      </right>
      <top style="thin">
        <color rgb="FFCCCCCC"/>
      </top>
      <bottom style="thin">
        <color auto="1"/>
      </bottom>
      <diagonal style="none"/>
    </border>
    <border>
      <left style="thin">
        <color rgb="FFCCCCCC"/>
      </left>
      <right style="none"/>
      <top style="thin">
        <color rgb="FFCCCCCC"/>
      </top>
      <bottom style="thin">
        <color auto="1"/>
      </bottom>
      <diagonal style="none"/>
    </border>
    <border>
      <left style="thin">
        <color auto="1"/>
      </left>
      <right style="thin">
        <color auto="1"/>
      </right>
      <top style="thin">
        <color rgb="FFCCCCCC"/>
      </top>
      <bottom style="thin">
        <color auto="1"/>
      </bottom>
      <diagonal style="none"/>
    </border>
    <border>
      <left style="none"/>
      <right style="thin">
        <color auto="1"/>
      </right>
      <top style="thin">
        <color rgb="FFCCCCCC"/>
      </top>
      <bottom style="thin">
        <color auto="1"/>
      </bottom>
      <diagonal style="none"/>
    </border>
    <border>
      <left style="thin">
        <color rgb="FFCCCCCC"/>
      </left>
      <right style="thin">
        <color auto="1"/>
      </right>
      <top style="none"/>
      <bottom style="thin">
        <color auto="1"/>
      </bottom>
      <diagonal style="none"/>
    </border>
    <border>
      <left style="thin">
        <color auto="1"/>
      </left>
      <right style="thin">
        <color auto="1"/>
      </right>
      <top style="thin">
        <color rgb="FFCCCCCC"/>
      </top>
      <bottom style="thin">
        <color rgb="FFCCCCCC"/>
      </bottom>
      <diagonal style="none"/>
    </border>
    <border>
      <left style="thin">
        <color rgb="FFCCCCCC"/>
      </left>
      <right style="thin">
        <color auto="1"/>
      </right>
      <top style="thin">
        <color rgb="FFCCCCCC"/>
      </top>
      <bottom style="thin">
        <color rgb="FFCCCCCC"/>
      </bottom>
      <diagonal style="none"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auto="1"/>
      </bottom>
      <diagonal style="none"/>
    </border>
  </borders>
  <cellStyleXfs count="2">
    <xf fontId="0" fillId="0" borderId="0" numFmtId="0" applyNumberFormat="1" applyFont="1" applyFill="1" applyBorder="1"/>
    <xf fontId="1" fillId="2" borderId="0" numFmtId="0" applyNumberFormat="0" applyFont="1" applyFill="1" applyBorder="0"/>
  </cellStyleXfs>
  <cellXfs count="81">
    <xf fontId="0" fillId="0" borderId="0" numFmtId="0" xfId="0"/>
    <xf fontId="0" fillId="0" borderId="1" numFmtId="0" xfId="0" applyBorder="1" applyAlignment="1">
      <alignment horizontal="center" vertical="center"/>
    </xf>
    <xf fontId="2" fillId="0" borderId="1" numFmtId="0" xfId="0" applyFont="1" applyBorder="1" applyAlignment="1">
      <alignment horizontal="center" vertical="center"/>
    </xf>
    <xf fontId="0" fillId="0" borderId="1" numFmtId="0" xfId="0" applyBorder="1" applyAlignment="1">
      <alignment horizontal="center"/>
    </xf>
    <xf fontId="0" fillId="0" borderId="2" numFmtId="0" xfId="0" applyBorder="1" applyAlignment="1">
      <alignment horizontal="center" vertical="center"/>
    </xf>
    <xf fontId="0" fillId="0" borderId="1" numFmtId="0" xfId="0" applyBorder="1" applyAlignment="1">
      <alignment horizontal="center" vertical="center"/>
    </xf>
    <xf fontId="0" fillId="0" borderId="1" numFmtId="0" xfId="0" applyBorder="1" applyAlignment="1">
      <alignment horizontal="center"/>
    </xf>
    <xf fontId="3" fillId="0" borderId="1" numFmtId="0" xfId="0" applyFont="1" applyBorder="1" applyAlignment="1">
      <alignment horizontal="center" vertical="center"/>
    </xf>
    <xf fontId="4" fillId="0" borderId="3" numFmtId="0" xfId="0" applyFont="1" applyBorder="1" applyAlignment="1">
      <alignment horizontal="center" vertical="center"/>
    </xf>
    <xf fontId="0" fillId="0" borderId="4" numFmtId="0" xfId="0" applyBorder="1" applyAlignment="1">
      <alignment horizontal="center" vertical="center"/>
    </xf>
    <xf fontId="0" fillId="0" borderId="5" numFmtId="0" xfId="0" applyBorder="1" applyAlignment="1">
      <alignment horizontal="center" vertical="center"/>
    </xf>
    <xf fontId="0" fillId="0" borderId="6" numFmtId="0" xfId="0" applyBorder="1" applyAlignment="1">
      <alignment horizontal="center" vertical="center"/>
    </xf>
    <xf fontId="0" fillId="0" borderId="7" numFmtId="0" xfId="0" applyBorder="1" applyAlignment="1">
      <alignment horizontal="center" vertical="center"/>
    </xf>
    <xf fontId="0" fillId="0" borderId="3" numFmtId="0" xfId="0" applyBorder="1" applyAlignment="1">
      <alignment horizontal="center" vertical="center"/>
    </xf>
    <xf fontId="5" fillId="0" borderId="0" numFmtId="0" xfId="0" applyFont="1" applyAlignment="1">
      <alignment horizontal="center" vertical="center" wrapText="1"/>
    </xf>
    <xf fontId="5" fillId="0" borderId="8" numFmtId="0" xfId="0" applyFont="1" applyBorder="1" applyAlignment="1">
      <alignment horizontal="center" vertical="center" wrapText="1"/>
    </xf>
    <xf fontId="0" fillId="0" borderId="0" numFmtId="0" xfId="0" applyAlignment="1">
      <alignment horizontal="center" vertical="center"/>
    </xf>
    <xf fontId="0" fillId="0" borderId="9" numFmtId="0" xfId="0" applyBorder="1" applyAlignment="1">
      <alignment horizontal="center" vertical="center"/>
    </xf>
    <xf fontId="0" fillId="0" borderId="10" numFmtId="0" xfId="0" applyBorder="1" applyAlignment="1">
      <alignment horizontal="center" vertical="center"/>
    </xf>
    <xf fontId="0" fillId="0" borderId="11" numFmtId="0" xfId="0" applyBorder="1" applyAlignment="1">
      <alignment horizontal="center" vertical="center"/>
    </xf>
    <xf fontId="0" fillId="0" borderId="12" numFmtId="0" xfId="0" applyBorder="1" applyAlignment="1">
      <alignment horizontal="center" vertical="center"/>
    </xf>
    <xf fontId="0" fillId="0" borderId="13" numFmtId="0" xfId="0" applyBorder="1" applyAlignment="1">
      <alignment horizontal="center" vertical="center"/>
    </xf>
    <xf fontId="0" fillId="0" borderId="14" numFmtId="0" xfId="0" applyBorder="1" applyAlignment="1">
      <alignment horizontal="center" vertical="center"/>
    </xf>
    <xf fontId="0" fillId="0" borderId="15" numFmtId="0" xfId="0" applyBorder="1" applyAlignment="1">
      <alignment horizontal="center" vertical="center"/>
    </xf>
    <xf fontId="0" fillId="0" borderId="16" numFmtId="0" xfId="0" applyBorder="1" applyAlignment="1">
      <alignment horizontal="center" vertical="center"/>
    </xf>
    <xf fontId="0" fillId="0" borderId="17" numFmtId="0" xfId="0" applyBorder="1" applyAlignment="1">
      <alignment horizontal="center" vertical="center"/>
    </xf>
    <xf fontId="0" fillId="0" borderId="18" numFmtId="0" xfId="0" applyBorder="1" applyAlignment="1">
      <alignment horizontal="center" vertical="center"/>
    </xf>
    <xf fontId="0" fillId="0" borderId="19" numFmtId="0" xfId="0" applyBorder="1" applyAlignment="1">
      <alignment horizontal="center" vertical="center"/>
    </xf>
    <xf fontId="0" fillId="0" borderId="20" numFmtId="0" xfId="0" applyBorder="1" applyAlignment="1">
      <alignment horizontal="center" vertical="center"/>
    </xf>
    <xf fontId="0" fillId="0" borderId="21" numFmtId="0" xfId="0" applyBorder="1" applyAlignment="1">
      <alignment horizontal="center" vertical="center"/>
    </xf>
    <xf fontId="0" fillId="0" borderId="22" numFmtId="0" xfId="0" applyBorder="1" applyAlignment="1">
      <alignment horizontal="center" vertical="center"/>
    </xf>
    <xf fontId="0" fillId="0" borderId="8" numFmtId="0" xfId="0" applyBorder="1" applyAlignment="1">
      <alignment horizontal="center" vertical="center"/>
    </xf>
    <xf fontId="6" fillId="3" borderId="17" numFmtId="0" xfId="1" applyFont="1" applyFill="1" applyBorder="1" applyAlignment="1">
      <alignment horizontal="center" vertical="center"/>
    </xf>
    <xf fontId="6" fillId="3" borderId="18" numFmtId="0" xfId="1" applyFont="1" applyFill="1" applyBorder="1" applyAlignment="1">
      <alignment horizontal="center" vertical="center"/>
    </xf>
    <xf fontId="6" fillId="3" borderId="19" numFmtId="0" xfId="1" applyFont="1" applyFill="1" applyBorder="1" applyAlignment="1">
      <alignment horizontal="center" vertical="center"/>
    </xf>
    <xf fontId="6" fillId="3" borderId="20" numFmtId="0" xfId="1" applyFont="1" applyFill="1" applyBorder="1" applyAlignment="1">
      <alignment horizontal="center" vertical="center"/>
    </xf>
    <xf fontId="0" fillId="3" borderId="21" numFmtId="0" xfId="0" applyFill="1" applyBorder="1" applyAlignment="1">
      <alignment horizontal="center" vertical="center"/>
    </xf>
    <xf fontId="0" fillId="3" borderId="19" numFmtId="0" xfId="0" applyFill="1" applyBorder="1" applyAlignment="1">
      <alignment horizontal="center" vertical="center"/>
    </xf>
    <xf fontId="0" fillId="3" borderId="22" numFmtId="0" xfId="0" applyFill="1" applyBorder="1" applyAlignment="1">
      <alignment horizontal="center" vertical="center"/>
    </xf>
    <xf fontId="0" fillId="0" borderId="23" numFmtId="0" xfId="0" applyBorder="1" applyAlignment="1">
      <alignment horizontal="center" vertical="center"/>
    </xf>
    <xf fontId="0" fillId="0" borderId="24" numFmtId="0" xfId="0" applyBorder="1" applyAlignment="1">
      <alignment horizontal="center" vertical="center"/>
    </xf>
    <xf fontId="0" fillId="0" borderId="25" numFmtId="0" xfId="0" applyBorder="1" applyAlignment="1">
      <alignment horizontal="center" vertical="center"/>
    </xf>
    <xf fontId="0" fillId="0" borderId="26" numFmtId="0" xfId="0" applyBorder="1" applyAlignment="1">
      <alignment horizontal="center" vertical="center"/>
    </xf>
    <xf fontId="0" fillId="0" borderId="27" numFmtId="0" xfId="0" applyBorder="1" applyAlignment="1">
      <alignment horizontal="center" vertical="center"/>
    </xf>
    <xf fontId="0" fillId="0" borderId="28" numFmtId="0" xfId="0" applyBorder="1" applyAlignment="1">
      <alignment horizontal="center" vertical="center"/>
    </xf>
    <xf fontId="0" fillId="0" borderId="29" numFmtId="0" xfId="0" applyBorder="1" applyAlignment="1">
      <alignment horizontal="center" vertical="center"/>
    </xf>
    <xf fontId="0" fillId="0" borderId="30" numFmtId="0" xfId="0" applyBorder="1" applyAlignment="1">
      <alignment horizontal="center" vertical="center"/>
    </xf>
    <xf fontId="0" fillId="0" borderId="31" numFmtId="0" xfId="0" applyBorder="1" applyAlignment="1">
      <alignment horizontal="center" vertical="center"/>
    </xf>
    <xf fontId="0" fillId="0" borderId="32" numFmtId="0" xfId="0" applyBorder="1" applyAlignment="1">
      <alignment horizontal="center" vertical="center"/>
    </xf>
    <xf fontId="5" fillId="0" borderId="33" numFmtId="0" xfId="0" applyFont="1" applyBorder="1" applyAlignment="1">
      <alignment horizontal="center" vertical="center" wrapText="1"/>
    </xf>
    <xf fontId="5" fillId="0" borderId="34" numFmtId="0" xfId="0" applyFont="1" applyBorder="1" applyAlignment="1">
      <alignment horizontal="center" vertical="center" wrapText="1"/>
    </xf>
    <xf fontId="5" fillId="0" borderId="35" numFmtId="0" xfId="0" applyFont="1" applyBorder="1" applyAlignment="1">
      <alignment horizontal="center" vertical="center" wrapText="1"/>
    </xf>
    <xf fontId="5" fillId="0" borderId="36" numFmtId="0" xfId="0" applyFont="1" applyBorder="1" applyAlignment="1">
      <alignment horizontal="center" vertical="center" wrapText="1"/>
    </xf>
    <xf fontId="5" fillId="0" borderId="37" numFmtId="0" xfId="0" applyFont="1" applyBorder="1" applyAlignment="1">
      <alignment horizontal="center" vertical="center" wrapText="1"/>
    </xf>
    <xf fontId="0" fillId="0" borderId="0" numFmtId="0" xfId="0" applyAlignment="1">
      <alignment horizontal="left" wrapText="1"/>
    </xf>
    <xf fontId="0" fillId="0" borderId="38" numFmtId="0" xfId="0" applyBorder="1" applyAlignment="1">
      <alignment horizontal="left" wrapText="1"/>
    </xf>
    <xf fontId="0" fillId="0" borderId="39" numFmtId="0" xfId="0" applyBorder="1" applyAlignment="1">
      <alignment horizontal="left" wrapText="1"/>
    </xf>
    <xf fontId="5" fillId="0" borderId="2" numFmtId="0" xfId="0" applyFont="1" applyBorder="1" applyAlignment="1">
      <alignment horizontal="left" vertical="top" wrapText="1"/>
    </xf>
    <xf fontId="5" fillId="0" borderId="40" numFmtId="0" xfId="0" applyFont="1" applyBorder="1" applyAlignment="1">
      <alignment horizontal="center" vertical="center" wrapText="1"/>
    </xf>
    <xf fontId="5" fillId="0" borderId="41" numFmtId="0" xfId="0" applyFont="1" applyBorder="1" applyAlignment="1">
      <alignment horizontal="center" vertical="center" wrapText="1"/>
    </xf>
    <xf fontId="5" fillId="0" borderId="42" numFmtId="0" xfId="0" applyFont="1" applyBorder="1" applyAlignment="1">
      <alignment horizontal="center" vertical="center" wrapText="1"/>
    </xf>
    <xf fontId="5" fillId="0" borderId="43" numFmtId="0" xfId="0" applyFont="1" applyBorder="1" applyAlignment="1">
      <alignment horizontal="center" vertical="center" wrapText="1"/>
    </xf>
    <xf fontId="5" fillId="0" borderId="44" numFmtId="0" xfId="0" applyFont="1" applyBorder="1" applyAlignment="1">
      <alignment horizontal="center" vertical="center" wrapText="1"/>
    </xf>
    <xf fontId="5" fillId="0" borderId="39" numFmtId="0" xfId="0" applyFont="1" applyBorder="1" applyAlignment="1">
      <alignment horizontal="center" wrapText="1"/>
    </xf>
    <xf fontId="5" fillId="0" borderId="39" numFmtId="0" xfId="0" applyFont="1" applyBorder="1" applyAlignment="1">
      <alignment horizontal="left" wrapText="1"/>
    </xf>
    <xf fontId="5" fillId="4" borderId="45" numFmtId="0" xfId="0" applyFont="1" applyFill="1" applyBorder="1" applyAlignment="1">
      <alignment horizontal="center" vertical="center" wrapText="1"/>
    </xf>
    <xf fontId="5" fillId="4" borderId="39" numFmtId="0" xfId="0" applyFont="1" applyFill="1" applyBorder="1" applyAlignment="1">
      <alignment horizontal="center" vertical="center" wrapText="1"/>
    </xf>
    <xf fontId="5" fillId="4" borderId="46" numFmtId="0" xfId="0" applyFont="1" applyFill="1" applyBorder="1" applyAlignment="1">
      <alignment horizontal="center" vertical="center" wrapText="1"/>
    </xf>
    <xf fontId="5" fillId="5" borderId="45" numFmtId="0" xfId="0" applyFont="1" applyFill="1" applyBorder="1" applyAlignment="1">
      <alignment horizontal="center" vertical="center" wrapText="1"/>
    </xf>
    <xf fontId="5" fillId="5" borderId="39" numFmtId="0" xfId="0" applyFont="1" applyFill="1" applyBorder="1" applyAlignment="1">
      <alignment horizontal="center" vertical="center" wrapText="1"/>
    </xf>
    <xf fontId="5" fillId="5" borderId="46" numFmtId="0" xfId="0" applyFont="1" applyFill="1" applyBorder="1" applyAlignment="1">
      <alignment horizontal="center" vertical="center" wrapText="1"/>
    </xf>
    <xf fontId="5" fillId="0" borderId="39" numFmtId="0" xfId="0" applyFont="1" applyBorder="1" applyAlignment="1">
      <alignment horizontal="right" wrapText="1"/>
    </xf>
    <xf fontId="5" fillId="6" borderId="45" numFmtId="0" xfId="0" applyFont="1" applyFill="1" applyBorder="1" applyAlignment="1">
      <alignment horizontal="center" vertical="center" wrapText="1"/>
    </xf>
    <xf fontId="5" fillId="6" borderId="39" numFmtId="0" xfId="0" applyFont="1" applyFill="1" applyBorder="1" applyAlignment="1">
      <alignment horizontal="center" vertical="center" wrapText="1"/>
    </xf>
    <xf fontId="5" fillId="6" borderId="46" numFmtId="0" xfId="0" applyFont="1" applyFill="1" applyBorder="1" applyAlignment="1">
      <alignment horizontal="center" vertical="center" wrapText="1"/>
    </xf>
    <xf fontId="5" fillId="3" borderId="45" numFmtId="0" xfId="0" applyFont="1" applyFill="1" applyBorder="1" applyAlignment="1">
      <alignment horizontal="center" vertical="center" wrapText="1"/>
    </xf>
    <xf fontId="5" fillId="3" borderId="39" numFmtId="0" xfId="0" applyFont="1" applyFill="1" applyBorder="1" applyAlignment="1">
      <alignment horizontal="center" vertical="center" wrapText="1"/>
    </xf>
    <xf fontId="5" fillId="3" borderId="46" numFmtId="0" xfId="0" applyFont="1" applyFill="1" applyBorder="1" applyAlignment="1">
      <alignment horizontal="center" vertical="center" wrapText="1"/>
    </xf>
    <xf fontId="5" fillId="3" borderId="42" numFmtId="0" xfId="0" applyFont="1" applyFill="1" applyBorder="1" applyAlignment="1">
      <alignment horizontal="center" vertical="center" wrapText="1"/>
    </xf>
    <xf fontId="5" fillId="3" borderId="47" numFmtId="0" xfId="0" applyFont="1" applyFill="1" applyBorder="1" applyAlignment="1">
      <alignment horizontal="center" vertical="center" wrapText="1"/>
    </xf>
    <xf fontId="5" fillId="3" borderId="40" numFmtId="0" xfId="0" applyFont="1" applyFill="1" applyBorder="1" applyAlignment="1">
      <alignment horizontal="center" vertical="center" wrapText="1"/>
    </xf>
  </cellXfs>
  <cellStyles count="2">
    <cellStyle name="Normal" xfId="0" builtinId="0"/>
    <cellStyle name="Neutral" xfId="1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worksheet" Target="worksheets/sheet2.xml"/><Relationship  Id="rId3" Type="http://schemas.openxmlformats.org/officeDocument/2006/relationships/theme" Target="theme/theme1.xml"/><Relationship  Id="rId4" Type="http://schemas.openxmlformats.org/officeDocument/2006/relationships/sharedStrings" Target="sharedStrings.xml"/><Relationship  Id="rId5" Type="http://schemas.openxmlformats.org/officeDocument/2006/relationships/styles" Target="style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style1.xml" /><Relationship Id="rId2" Type="http://schemas.microsoft.com/office/2011/relationships/chartColorStyle" Target="colors1.xml" 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style2.xml" /><Relationship Id="rId2" Type="http://schemas.microsoft.com/office/2011/relationships/chartColorStyle" Target="colors2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layout/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400" b="0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>
          <c:layoutTarget val="inner"/>
          <c:xMode val="edge"/>
          <c:yMode val="edge"/>
          <c:x val="0.093010"/>
          <c:y val="0.429780"/>
          <c:w val="0.890260"/>
          <c:h val="0.501520"/>
        </c:manualLayout>
      </c:layout>
      <c:lineChart>
        <c:grouping val="stacked"/>
        <c:varyColors val="0"/>
        <c:ser>
          <c:idx val="0"/>
          <c:order val="0"/>
          <c:spPr bwMode="auto">
            <a:prstGeom prst="rect">
              <a:avLst/>
            </a:prstGeom>
            <a:solidFill>
              <a:schemeClr val="accent1"/>
            </a:solidFill>
            <a:ln w="28575" cap="rnd">
              <a:solidFill>
                <a:schemeClr val="accent1"/>
              </a:solidFill>
              <a:round/>
            </a:ln>
          </c:spPr>
          <c:marker>
            <c:symbol val="none"/>
          </c:marker>
          <c:val>
            <c:numRef>
              <c:f>'2-3'!$B$16</c:f>
            </c:numRef>
          </c:val>
          <c:smooth val="0"/>
        </c:ser>
        <c:marker val="0"/>
        <c:smooth val="0"/>
        <c:axId val="511721971"/>
        <c:axId val="511721972"/>
      </c:lineChart>
      <c:catAx>
        <c:axId val="511721971"/>
        <c:scaling>
          <c:orientation val="minMax"/>
        </c:scaling>
        <c:delete val="0"/>
        <c:axPos val="b"/>
        <c:majorTickMark val="none"/>
        <c:minorTickMark val="out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511721972"/>
        <c:crosses val="autoZero"/>
        <c:auto val="1"/>
        <c:lblAlgn val="ctr"/>
        <c:lblOffset val="100"/>
        <c:noMultiLvlLbl val="0"/>
      </c:catAx>
      <c:valAx>
        <c:axId val="511721972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511721971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>
        <c:manualLayout>
          <c:x val="-0.031350"/>
          <c:y val="-0.013960"/>
        </c:manualLayout>
      </c:layout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 bwMode="auto">
    <a:xfrm>
      <a:off x="6184322" y="4918363"/>
      <a:ext cx="4381499" cy="2663536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layout/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400" b="0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/>
      </c:layout>
      <c:scatterChart>
        <c:scatterStyle val="smooth"/>
        <c:varyColors val="0"/>
        <c:ser>
          <c:idx val="0"/>
          <c:order val="0"/>
          <c:spPr bwMode="auto">
            <a:prstGeom prst="rect">
              <a:avLst/>
            </a:prstGeom>
            <a:solidFill>
              <a:schemeClr val="accent1"/>
            </a:solidFill>
            <a:ln w="19050" cap="rnd">
              <a:solidFill>
                <a:schemeClr val="accent1"/>
              </a:solidFill>
              <a:round/>
            </a:ln>
          </c:spPr>
          <c:marker>
            <c:symbol val="none"/>
          </c:marker>
          <c:xVal>
            <c:numRef>
              <c:f>'2-3'!$B$7:$B$26</c:f>
            </c:numRef>
          </c:xVal>
          <c:yVal>
            <c:numRef>
              <c:f>'2-3'!$C$7:$C$26</c:f>
            </c:numRef>
          </c:yVal>
          <c:smooth val="1"/>
        </c:ser>
        <c:ser>
          <c:idx val="1"/>
          <c:order val="1"/>
          <c:spPr bwMode="auto">
            <a:prstGeom prst="rect">
              <a:avLst/>
            </a:prstGeom>
            <a:solidFill>
              <a:schemeClr val="accent2"/>
            </a:solidFill>
            <a:ln w="19050" cap="rnd">
              <a:solidFill>
                <a:schemeClr val="accent2"/>
              </a:solidFill>
              <a:round/>
            </a:ln>
          </c:spPr>
          <c:marker>
            <c:symbol val="none"/>
          </c:marker>
          <c:xVal>
            <c:numRef>
              <c:f>'2-3'!$B$7:$B$26</c:f>
            </c:numRef>
          </c:xVal>
          <c:yVal>
            <c:numRef>
              <c:f>'2-3'!$D$7:$D$26</c:f>
            </c:numRef>
          </c:yVal>
          <c:smooth val="1"/>
        </c:ser>
        <c:axId val="2140841601"/>
        <c:axId val="2140841602"/>
      </c:scatterChart>
      <c:valAx>
        <c:axId val="2140841601"/>
        <c:scaling>
          <c:orientation val="minMax"/>
        </c:scaling>
        <c:delete val="0"/>
        <c:axPos val="b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2140841602"/>
        <c:crosses val="autoZero"/>
      </c:valAx>
      <c:valAx>
        <c:axId val="2140841602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2140841601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showDLblsOverMax val="0"/>
  </c:chart>
  <c:spPr bwMode="auto">
    <a:xfrm rot="0" flipH="0" flipV="0">
      <a:off x="1402772" y="5340927"/>
      <a:ext cx="4142508" cy="2479963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  <a:ln w="9525">
        <a:solidFill>
          <a:schemeClr val="phClr"/>
        </a:solidFill>
      </a:ln>
    </cs:spPr>
  </cs:dataPointMarker>
  <cs:dataPointWirefram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</a:ln>
    </cs:spPr>
  </cs:dataPointMarker>
  <cs:dataPointWireframe>
    <cs:lnRef idx="0">
      <cs:styleClr val="auto"/>
    </cs:lnRef>
    <cs:fillRef idx="0"/>
    <cs:effectRef idx="0"/>
    <cs:fontRef idx="minor">
      <a:schemeClr val="dk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Relationship Id="rId2" Type="http://schemas.openxmlformats.org/officeDocument/2006/relationships/chart" Target="../charts/chart2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13</xdr:col>
      <xdr:colOff>233795</xdr:colOff>
      <xdr:row>27</xdr:row>
      <xdr:rowOff>41563</xdr:rowOff>
    </xdr:from>
    <xdr:to>
      <xdr:col>22</xdr:col>
      <xdr:colOff>133349</xdr:colOff>
      <xdr:row>42</xdr:row>
      <xdr:rowOff>3463</xdr:rowOff>
    </xdr:to>
    <xdr:graphicFrame>
      <xdr:nvGraphicFramePr>
        <xdr:cNvPr id="1207679805" name=""/>
        <xdr:cNvGraphicFramePr>
          <a:graphicFrameLocks xmlns:a="http://schemas.openxmlformats.org/drawingml/2006/main"/>
        </xdr:cNvGraphicFramePr>
      </xdr:nvGraphicFramePr>
      <xdr:xfrm>
        <a:off x="6184322" y="4918363"/>
        <a:ext cx="4381499" cy="2663536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twoCell">
    <xdr:from>
      <xdr:col>2</xdr:col>
      <xdr:colOff>211281</xdr:colOff>
      <xdr:row>29</xdr:row>
      <xdr:rowOff>103908</xdr:rowOff>
    </xdr:from>
    <xdr:to>
      <xdr:col>12</xdr:col>
      <xdr:colOff>24245</xdr:colOff>
      <xdr:row>43</xdr:row>
      <xdr:rowOff>62345</xdr:rowOff>
    </xdr:to>
    <xdr:graphicFrame>
      <xdr:nvGraphicFramePr>
        <xdr:cNvPr id="1066965138" name=""/>
        <xdr:cNvGraphicFramePr>
          <a:graphicFrameLocks xmlns:a="http://schemas.openxmlformats.org/drawingml/2006/main"/>
        </xdr:cNvGraphicFramePr>
      </xdr:nvGraphicFramePr>
      <xdr:xfrm rot="0" flipH="0" flipV="0">
        <a:off x="1402772" y="5340927"/>
        <a:ext cx="4142508" cy="2479963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showGridLines="0" showRowColHeaders="1" showZeros="1" zoomScale="100" workbookViewId="0">
      <selection activeCell="A1" activeCellId="0" sqref="A1"/>
    </sheetView>
  </sheetViews>
  <sheetFormatPr defaultRowHeight="14.25"/>
  <cols>
    <col customWidth="1" min="2" max="2" width="8.7109375"/>
    <col customWidth="1" min="3" max="3" width="3.7109375"/>
    <col customWidth="1" min="4" max="4" width="7.140625"/>
    <col customWidth="1" min="5" max="5" width="7.00390625"/>
    <col customWidth="1" min="6" max="7" width="7.140625"/>
    <col customWidth="1" min="8" max="8" width="3.8515625"/>
    <col customWidth="1" min="9" max="12" width="7.140625"/>
    <col customWidth="1" min="13" max="13" width="6.421875"/>
    <col customWidth="1" min="14" max="14" width="7.8515625"/>
    <col customWidth="1" min="15" max="15" width="7.57421875"/>
    <col customWidth="1" min="16" max="16" width="6.421875"/>
    <col customWidth="1" min="17" max="18" width="6.7109375"/>
    <col customWidth="1" min="19" max="19" width="13.140625"/>
    <col customWidth="1" min="20" max="20" width="6.7109375"/>
  </cols>
  <sheetData>
    <row r="2" ht="14.25">
      <c r="B2" s="1" t="s">
        <v>0</v>
      </c>
      <c r="C2" s="2" t="s">
        <v>1</v>
      </c>
      <c r="D2" s="2"/>
      <c r="E2" s="2"/>
      <c r="F2" s="2"/>
      <c r="G2" s="2"/>
      <c r="H2" s="2"/>
      <c r="I2" s="2"/>
      <c r="J2" s="2"/>
      <c r="K2" s="2"/>
      <c r="L2" s="2"/>
    </row>
    <row r="3" ht="14.25">
      <c r="B3" s="1"/>
      <c r="C3" s="1" t="s">
        <v>2</v>
      </c>
      <c r="D3" s="1"/>
      <c r="E3" s="1"/>
      <c r="F3" s="1"/>
      <c r="G3" s="1"/>
      <c r="H3" s="3" t="s">
        <v>3</v>
      </c>
      <c r="I3" s="3"/>
      <c r="J3" s="3"/>
      <c r="K3" s="3"/>
      <c r="L3" s="3"/>
      <c r="O3" s="4" t="s">
        <v>4</v>
      </c>
      <c r="P3" s="4" t="s">
        <v>5</v>
      </c>
    </row>
    <row r="4" ht="14.25">
      <c r="B4" s="1"/>
      <c r="C4" s="5" t="s">
        <v>6</v>
      </c>
      <c r="D4" s="1"/>
      <c r="E4" s="1"/>
      <c r="F4" s="1"/>
      <c r="G4" s="1"/>
      <c r="H4" s="6" t="s">
        <v>7</v>
      </c>
      <c r="I4" s="3"/>
      <c r="J4" s="3"/>
      <c r="K4" s="3"/>
      <c r="L4" s="3"/>
      <c r="O4" s="4">
        <f>SQRT(0.023094/0.000071454)/22</f>
        <v>0.8171722818055126</v>
      </c>
      <c r="P4" s="4">
        <f>(U16/SQRT(2))/6</f>
        <v>0.8179693393635783</v>
      </c>
    </row>
    <row r="5" ht="15">
      <c r="B5" s="1"/>
      <c r="C5" s="7" t="s">
        <v>8</v>
      </c>
      <c r="D5" s="1" t="s">
        <v>9</v>
      </c>
      <c r="E5" s="1" t="s">
        <v>10</v>
      </c>
      <c r="F5" s="1" t="s">
        <v>11</v>
      </c>
      <c r="G5" s="1" t="s">
        <v>12</v>
      </c>
      <c r="H5" s="7" t="s">
        <v>8</v>
      </c>
      <c r="I5" s="1" t="s">
        <v>9</v>
      </c>
      <c r="J5" s="1" t="s">
        <v>10</v>
      </c>
      <c r="K5" s="1" t="s">
        <v>11</v>
      </c>
      <c r="L5" s="1" t="s">
        <v>12</v>
      </c>
    </row>
    <row r="6" ht="14.25">
      <c r="B6" s="1" t="s">
        <v>13</v>
      </c>
      <c r="C6" s="8" t="s">
        <v>14</v>
      </c>
      <c r="D6" s="9" t="s">
        <v>15</v>
      </c>
      <c r="E6" s="10" t="s">
        <v>16</v>
      </c>
      <c r="F6" s="11"/>
      <c r="G6" s="12"/>
      <c r="H6" s="8" t="s">
        <v>14</v>
      </c>
      <c r="I6" s="13" t="s">
        <v>15</v>
      </c>
      <c r="J6" s="13" t="s">
        <v>16</v>
      </c>
      <c r="K6" s="13"/>
      <c r="L6" s="13"/>
      <c r="N6" s="14" t="s">
        <v>17</v>
      </c>
      <c r="O6" s="14" t="s">
        <v>18</v>
      </c>
      <c r="P6" s="14" t="s">
        <v>19</v>
      </c>
      <c r="Q6" s="15" t="s">
        <v>20</v>
      </c>
      <c r="R6" s="16" t="s">
        <v>21</v>
      </c>
      <c r="S6" s="16" t="s">
        <v>22</v>
      </c>
      <c r="T6" s="16" t="s">
        <v>23</v>
      </c>
      <c r="U6" s="16" t="s">
        <v>24</v>
      </c>
    </row>
    <row r="7" ht="14.25">
      <c r="B7" s="17">
        <f>ROUND(0.1*123.896,3)</f>
        <v>12.390000000000001</v>
      </c>
      <c r="C7" s="18">
        <f t="shared" ref="C7:C9" si="0">ROUND(DEGREES(ATAN((2*PI()*B7*0.023094-(1/(2*PI()*B7*71.454*10^(-6))))/(17+5))),3)</f>
        <v>-82.953000000000003</v>
      </c>
      <c r="D7" s="19">
        <f t="shared" ref="D7:D9" si="1">ROUND(6/SQRT((17+5)^2+(2*PI()*B7*0.023094-1/(2*PI()*B7*71.454*10^(-6)))^2),3)</f>
        <v>0.033000000000000002</v>
      </c>
      <c r="E7" s="20">
        <f t="shared" ref="E7:E9" si="2">D7*17</f>
        <v>0.56100000000000005</v>
      </c>
      <c r="F7" s="20">
        <f t="shared" ref="F7:F9" si="3">ROUND(D7*SQRT(25+(2*PI()*B7*0.023094)^2),3)</f>
        <v>0.17500000000000002</v>
      </c>
      <c r="G7" s="21">
        <f t="shared" ref="G7:G9" si="4">ROUND(D7/(2*PI()*B7*71.454*10^(-6)),3)</f>
        <v>5.9320000000000004</v>
      </c>
      <c r="H7" s="22">
        <v>-84</v>
      </c>
      <c r="I7" s="23">
        <f t="shared" ref="I7:I9" si="5">ROUND(R7/SQRT(2),3)</f>
        <v>0.033000000000000002</v>
      </c>
      <c r="J7" s="23">
        <f t="shared" ref="J7:J9" si="6">ROUND(S7/SQRT(2),3)</f>
        <v>0.56900000000000006</v>
      </c>
      <c r="K7" s="23">
        <f t="shared" ref="K7:K9" si="7">ROUND(T7/SQRT(2),3)</f>
        <v>0.17799999999999999</v>
      </c>
      <c r="L7" s="24">
        <f t="shared" ref="L7:L9" si="8">ROUND(U7/SQRT(2),3)</f>
        <v>6.016</v>
      </c>
      <c r="N7" s="14">
        <v>-92.709999999999994</v>
      </c>
      <c r="O7" s="14">
        <v>114.34</v>
      </c>
      <c r="P7" s="14">
        <v>73.989999999999995</v>
      </c>
      <c r="Q7" s="15">
        <v>33.609999999999999</v>
      </c>
      <c r="R7" s="16">
        <v>0.047320000000000001</v>
      </c>
      <c r="S7" s="16">
        <v>0.80435999999999996</v>
      </c>
      <c r="T7" s="16">
        <v>0.251413</v>
      </c>
      <c r="U7" s="16">
        <v>8.5079999999999991</v>
      </c>
    </row>
    <row r="8" ht="14.25">
      <c r="B8" s="25">
        <f>ROUND(0.2*123.896,3)</f>
        <v>24.779</v>
      </c>
      <c r="C8" s="26">
        <f t="shared" si="0"/>
        <v>-75.698000000000008</v>
      </c>
      <c r="D8" s="27">
        <f t="shared" si="1"/>
        <v>0.067000000000000004</v>
      </c>
      <c r="E8" s="27">
        <f t="shared" si="2"/>
        <v>1.139</v>
      </c>
      <c r="F8" s="27">
        <f t="shared" si="3"/>
        <v>0.41300000000000003</v>
      </c>
      <c r="G8" s="28">
        <f t="shared" si="4"/>
        <v>6.0229999999999997</v>
      </c>
      <c r="H8" s="29">
        <f t="shared" ref="H8:H9" si="9">ROUND(180*(O8-N8)/(Q8-P8),3)</f>
        <v>-75.564000000000007</v>
      </c>
      <c r="I8" s="27">
        <f t="shared" si="5"/>
        <v>0.067000000000000004</v>
      </c>
      <c r="J8" s="27">
        <f t="shared" si="6"/>
        <v>1.1460000000000001</v>
      </c>
      <c r="K8" s="27">
        <f t="shared" si="7"/>
        <v>0.41500000000000004</v>
      </c>
      <c r="L8" s="30">
        <f t="shared" si="8"/>
        <v>6.056</v>
      </c>
      <c r="N8" s="16">
        <v>169.75999999999999</v>
      </c>
      <c r="O8" s="16">
        <v>178.24000000000001</v>
      </c>
      <c r="P8" s="16">
        <v>158.06999999999999</v>
      </c>
      <c r="Q8" s="31">
        <v>137.87</v>
      </c>
      <c r="R8" s="16">
        <v>0.095280000000000004</v>
      </c>
      <c r="S8" s="16">
        <v>1.6200000000000001</v>
      </c>
      <c r="T8" s="16">
        <v>0.58720000000000006</v>
      </c>
      <c r="U8" s="16">
        <v>8.5640000000000001</v>
      </c>
    </row>
    <row r="9" ht="14.25">
      <c r="B9" s="25">
        <f>ROUND(0.3*123.896,3)</f>
        <v>37.169000000000004</v>
      </c>
      <c r="C9" s="26">
        <f t="shared" si="0"/>
        <v>-68.028999999999996</v>
      </c>
      <c r="D9" s="27">
        <f t="shared" si="1"/>
        <v>0.10200000000000001</v>
      </c>
      <c r="E9" s="27">
        <f t="shared" si="2"/>
        <v>1.7340000000000002</v>
      </c>
      <c r="F9" s="27">
        <f t="shared" si="3"/>
        <v>0.75</v>
      </c>
      <c r="G9" s="28">
        <f t="shared" si="4"/>
        <v>6.1120000000000001</v>
      </c>
      <c r="H9" s="29">
        <f t="shared" si="9"/>
        <v>-68.060000000000002</v>
      </c>
      <c r="I9" s="27">
        <f t="shared" si="5"/>
        <v>0.10200000000000001</v>
      </c>
      <c r="J9" s="27">
        <f t="shared" si="6"/>
        <v>1.7630000000000001</v>
      </c>
      <c r="K9" s="27">
        <f t="shared" si="7"/>
        <v>0.77300000000000002</v>
      </c>
      <c r="L9" s="30">
        <f t="shared" si="8"/>
        <v>6.1160000000000005</v>
      </c>
      <c r="N9" s="16">
        <v>33.021999999999998</v>
      </c>
      <c r="O9" s="16">
        <v>38.100000000000001</v>
      </c>
      <c r="P9" s="16">
        <v>24.66</v>
      </c>
      <c r="Q9" s="31">
        <v>11.23</v>
      </c>
      <c r="R9" s="16">
        <v>0.14449999999999999</v>
      </c>
      <c r="S9" s="16">
        <v>2.4929999999999999</v>
      </c>
      <c r="T9" s="16">
        <v>1.093</v>
      </c>
      <c r="U9" s="16">
        <v>8.6489999999999991</v>
      </c>
    </row>
    <row r="10" ht="14.25">
      <c r="B10" s="25">
        <f>ROUND(0.4*123.896,3)</f>
        <v>49.558</v>
      </c>
      <c r="C10" s="26">
        <f t="shared" ref="C10:C26" si="10">ROUND(DEGREES(ATAN((2*PI()*B10*0.023094-(1/(2*PI()*B10*71.454*10^(-6))))/(17+5))),3)</f>
        <v>-59.770000000000003</v>
      </c>
      <c r="D10" s="27">
        <f t="shared" ref="D10:D26" si="11">ROUND(6/SQRT((17+5)^2+(2*PI()*B10*0.023094-1/(2*PI()*B10*71.454*10^(-6)))^2),3)</f>
        <v>0.13700000000000001</v>
      </c>
      <c r="E10" s="27">
        <f t="shared" ref="E10:E26" si="12">D10*17</f>
        <v>2.3290000000000002</v>
      </c>
      <c r="F10" s="27">
        <f t="shared" ref="F10:F26" si="13">ROUND(D10*SQRT(25+(2*PI()*B10*0.023094)^2),3)</f>
        <v>1.2</v>
      </c>
      <c r="G10" s="28">
        <f t="shared" ref="G10:G26" si="14">ROUND(D10/(2*PI()*B10*71.454*10^(-6)),3)</f>
        <v>6.157</v>
      </c>
      <c r="H10" s="29">
        <f t="shared" ref="H10:H12" si="15">ROUND(-180*(O10-N10)/(Q10-P10),3)</f>
        <v>-59.566000000000003</v>
      </c>
      <c r="I10" s="27">
        <f t="shared" ref="I10:I26" si="16">ROUND(R10/SQRT(2),3)</f>
        <v>0.13700000000000001</v>
      </c>
      <c r="J10" s="27">
        <f t="shared" ref="J10:J26" si="17">ROUND(S10/SQRT(2),3)</f>
        <v>2.3370000000000002</v>
      </c>
      <c r="K10" s="27">
        <f t="shared" ref="K10:K26" si="18">ROUND(T10/SQRT(2),3)</f>
        <v>1.208</v>
      </c>
      <c r="L10" s="30">
        <f t="shared" ref="L10:L26" si="19">ROUND(U10/SQRT(2),3)</f>
        <v>6.1790000000000003</v>
      </c>
      <c r="N10" s="16">
        <v>25.222999999999999</v>
      </c>
      <c r="O10" s="16">
        <v>28.562000000000001</v>
      </c>
      <c r="P10" s="16">
        <v>8.4100000000000001</v>
      </c>
      <c r="Q10" s="31">
        <v>18.5</v>
      </c>
      <c r="R10" s="16">
        <v>0.19420000000000001</v>
      </c>
      <c r="S10" s="16">
        <v>3.3050000000000002</v>
      </c>
      <c r="T10" s="16">
        <v>1.7090000000000001</v>
      </c>
      <c r="U10" s="16">
        <v>8.7379999999999995</v>
      </c>
    </row>
    <row r="11" ht="14.25">
      <c r="B11" s="25">
        <f>ROUND(0.5*123.896,3)</f>
        <v>61.948</v>
      </c>
      <c r="C11" s="26">
        <f t="shared" si="10"/>
        <v>-50.792000000000002</v>
      </c>
      <c r="D11" s="27">
        <f t="shared" si="11"/>
        <v>0.17200000000000001</v>
      </c>
      <c r="E11" s="27">
        <f t="shared" si="12"/>
        <v>2.9240000000000004</v>
      </c>
      <c r="F11" s="27">
        <f t="shared" si="13"/>
        <v>1.7690000000000001</v>
      </c>
      <c r="G11" s="28">
        <f t="shared" si="14"/>
        <v>6.1840000000000002</v>
      </c>
      <c r="H11" s="29">
        <f t="shared" si="15"/>
        <v>-50.703000000000003</v>
      </c>
      <c r="I11" s="27">
        <f t="shared" si="16"/>
        <v>0.17300000000000001</v>
      </c>
      <c r="J11" s="27">
        <f t="shared" si="17"/>
        <v>2.948</v>
      </c>
      <c r="K11" s="27">
        <f t="shared" si="18"/>
        <v>1.7890000000000001</v>
      </c>
      <c r="L11" s="30">
        <f t="shared" si="19"/>
        <v>6.2039999999999997</v>
      </c>
      <c r="N11" s="16">
        <v>36.723999999999997</v>
      </c>
      <c r="O11" s="16">
        <v>39</v>
      </c>
      <c r="P11" s="16">
        <v>22.859999999999999</v>
      </c>
      <c r="Q11" s="31">
        <v>30.940000000000001</v>
      </c>
      <c r="R11" s="16">
        <v>0.24399999999999999</v>
      </c>
      <c r="S11" s="16">
        <v>4.1689999999999996</v>
      </c>
      <c r="T11" s="16">
        <v>2.5299999999999998</v>
      </c>
      <c r="U11" s="16">
        <v>8.7739999999999991</v>
      </c>
    </row>
    <row r="12" ht="14.25">
      <c r="B12" s="25">
        <f>ROUND(0.6*123.896,3)</f>
        <v>74.338000000000008</v>
      </c>
      <c r="C12" s="26">
        <f t="shared" si="10"/>
        <v>-41.076999999999998</v>
      </c>
      <c r="D12" s="27">
        <f t="shared" si="11"/>
        <v>0.20600000000000002</v>
      </c>
      <c r="E12" s="27">
        <f t="shared" si="12"/>
        <v>3.5020000000000002</v>
      </c>
      <c r="F12" s="27">
        <f t="shared" si="13"/>
        <v>2.4489999999999998</v>
      </c>
      <c r="G12" s="28">
        <f t="shared" si="14"/>
        <v>6.1719999999999997</v>
      </c>
      <c r="H12" s="29">
        <f t="shared" si="15"/>
        <v>-42.422000000000004</v>
      </c>
      <c r="I12" s="27">
        <f t="shared" si="16"/>
        <v>0.20600000000000002</v>
      </c>
      <c r="J12" s="27">
        <f t="shared" si="17"/>
        <v>3.4950000000000001</v>
      </c>
      <c r="K12" s="27">
        <f t="shared" si="18"/>
        <v>2.444</v>
      </c>
      <c r="L12" s="30">
        <f t="shared" si="19"/>
        <v>6.1600000000000001</v>
      </c>
      <c r="N12" s="16">
        <v>44.371000000000002</v>
      </c>
      <c r="O12" s="16">
        <v>45.959000000000003</v>
      </c>
      <c r="P12" s="16">
        <v>32.502000000000002</v>
      </c>
      <c r="Q12" s="31">
        <v>39.240000000000002</v>
      </c>
      <c r="R12" s="16">
        <v>0.29099999999999998</v>
      </c>
      <c r="S12" s="16">
        <v>4.9429999999999996</v>
      </c>
      <c r="T12" s="16">
        <v>3.4569999999999999</v>
      </c>
      <c r="U12" s="16">
        <v>8.7112999999999996</v>
      </c>
    </row>
    <row r="13" ht="14.25">
      <c r="B13" s="25">
        <f>ROUND(0.7*123.896,3)</f>
        <v>86.727000000000004</v>
      </c>
      <c r="C13" s="26">
        <f t="shared" si="10"/>
        <v>-30.768000000000001</v>
      </c>
      <c r="D13" s="27">
        <f t="shared" si="11"/>
        <v>0.23400000000000001</v>
      </c>
      <c r="E13" s="27">
        <f t="shared" si="12"/>
        <v>3.9780000000000002</v>
      </c>
      <c r="F13" s="27">
        <f t="shared" si="13"/>
        <v>3.169</v>
      </c>
      <c r="G13" s="28">
        <f t="shared" si="14"/>
        <v>6.0099999999999998</v>
      </c>
      <c r="H13" s="29">
        <v>-31</v>
      </c>
      <c r="I13" s="27">
        <f t="shared" si="16"/>
        <v>0.23400000000000001</v>
      </c>
      <c r="J13" s="27">
        <f t="shared" si="17"/>
        <v>3.9830000000000001</v>
      </c>
      <c r="K13" s="27">
        <f t="shared" si="18"/>
        <v>3.173</v>
      </c>
      <c r="L13" s="30">
        <f t="shared" si="19"/>
        <v>6.0179999999999998</v>
      </c>
      <c r="N13" s="16" t="s">
        <v>25</v>
      </c>
      <c r="O13" s="16"/>
      <c r="P13" s="16"/>
      <c r="Q13" s="31"/>
      <c r="R13" s="16">
        <v>0.33138000000000001</v>
      </c>
      <c r="S13" s="16">
        <v>5.633</v>
      </c>
      <c r="T13" s="16">
        <v>4.4880000000000004</v>
      </c>
      <c r="U13" s="16">
        <v>8.5109999999999992</v>
      </c>
    </row>
    <row r="14" ht="14.25">
      <c r="B14" s="25">
        <f>ROUND(0.8*123.896,3)</f>
        <v>99.117000000000004</v>
      </c>
      <c r="C14" s="26">
        <f t="shared" si="10"/>
        <v>-20.190000000000001</v>
      </c>
      <c r="D14" s="27">
        <f t="shared" si="11"/>
        <v>0.25600000000000001</v>
      </c>
      <c r="E14" s="27">
        <f t="shared" si="12"/>
        <v>4.3520000000000003</v>
      </c>
      <c r="F14" s="27">
        <f t="shared" si="13"/>
        <v>3.8980000000000001</v>
      </c>
      <c r="G14" s="28">
        <f t="shared" si="14"/>
        <v>5.7530000000000001</v>
      </c>
      <c r="H14" s="29">
        <v>-20</v>
      </c>
      <c r="I14" s="27">
        <f t="shared" si="16"/>
        <v>0.25600000000000001</v>
      </c>
      <c r="J14" s="27">
        <f t="shared" si="17"/>
        <v>4.351</v>
      </c>
      <c r="K14" s="27">
        <f t="shared" si="18"/>
        <v>3.8980000000000001</v>
      </c>
      <c r="L14" s="30">
        <f t="shared" si="19"/>
        <v>5.7519999999999998</v>
      </c>
      <c r="N14" s="16"/>
      <c r="O14" s="16"/>
      <c r="P14" s="16"/>
      <c r="Q14" s="31"/>
      <c r="R14" s="16">
        <v>0.36194399999999999</v>
      </c>
      <c r="S14" s="16">
        <v>6.1534000000000004</v>
      </c>
      <c r="T14" s="16">
        <v>5.5119999999999996</v>
      </c>
      <c r="U14" s="16">
        <v>8.1344999999999992</v>
      </c>
    </row>
    <row r="15" ht="14.25">
      <c r="B15" s="25">
        <f>ROUND(0.9*123.896,3)</f>
        <v>111.506</v>
      </c>
      <c r="C15" s="26">
        <v>-10</v>
      </c>
      <c r="D15" s="27">
        <f t="shared" si="11"/>
        <v>0.26900000000000002</v>
      </c>
      <c r="E15" s="27">
        <f t="shared" si="12"/>
        <v>4.5730000000000004</v>
      </c>
      <c r="F15" s="27">
        <f t="shared" si="13"/>
        <v>4.5549999999999997</v>
      </c>
      <c r="G15" s="28">
        <f t="shared" si="14"/>
        <v>5.3730000000000002</v>
      </c>
      <c r="H15" s="29">
        <v>-10</v>
      </c>
      <c r="I15" s="27">
        <f t="shared" si="16"/>
        <v>0.26900000000000002</v>
      </c>
      <c r="J15" s="27">
        <f t="shared" si="17"/>
        <v>4.5680000000000005</v>
      </c>
      <c r="K15" s="27">
        <f t="shared" si="18"/>
        <v>4.5510000000000002</v>
      </c>
      <c r="L15" s="30">
        <f t="shared" si="19"/>
        <v>5.3680000000000003</v>
      </c>
      <c r="N15" s="16"/>
      <c r="O15" s="16"/>
      <c r="P15" s="16"/>
      <c r="Q15" s="31"/>
      <c r="R15" s="16">
        <v>0.38</v>
      </c>
      <c r="S15" s="16">
        <v>6.46</v>
      </c>
      <c r="T15" s="16">
        <v>6.4359999999999999</v>
      </c>
      <c r="U15" s="16">
        <v>7.5919999999999996</v>
      </c>
    </row>
    <row r="16" ht="14.25">
      <c r="B16" s="32">
        <f>ROUND(123.896,3)</f>
        <v>123.896</v>
      </c>
      <c r="C16" s="33">
        <f t="shared" si="10"/>
        <v>0</v>
      </c>
      <c r="D16" s="34">
        <f t="shared" si="11"/>
        <v>0.27300000000000002</v>
      </c>
      <c r="E16" s="34">
        <f t="shared" si="12"/>
        <v>4.641</v>
      </c>
      <c r="F16" s="34">
        <f t="shared" si="13"/>
        <v>5.0940000000000003</v>
      </c>
      <c r="G16" s="35">
        <f t="shared" si="14"/>
        <v>4.9080000000000004</v>
      </c>
      <c r="H16" s="36">
        <f>ROUND(180*(O16-N16)/(Q16-P16),3)</f>
        <v>0.32500000000000001</v>
      </c>
      <c r="I16" s="37">
        <f t="shared" si="16"/>
        <v>0.27400000000000002</v>
      </c>
      <c r="J16" s="37">
        <f t="shared" si="17"/>
        <v>4.6450000000000005</v>
      </c>
      <c r="K16" s="37">
        <f t="shared" si="18"/>
        <v>5.0860000000000003</v>
      </c>
      <c r="L16" s="38">
        <f t="shared" si="19"/>
        <v>4.9080000000000004</v>
      </c>
      <c r="N16" s="16">
        <v>11.4267</v>
      </c>
      <c r="O16" s="16">
        <v>11.433999999999999</v>
      </c>
      <c r="P16" s="16">
        <v>3.3620000000000001</v>
      </c>
      <c r="Q16" s="31">
        <v>7.399</v>
      </c>
      <c r="R16" s="16">
        <v>0.38691999999999999</v>
      </c>
      <c r="S16" s="16">
        <f>6.5691</f>
        <v>6.5690999999999997</v>
      </c>
      <c r="T16" s="16">
        <v>7.1920000000000002</v>
      </c>
      <c r="U16" s="16">
        <v>6.9406999999999996</v>
      </c>
    </row>
    <row r="17" ht="14.25">
      <c r="B17" s="25">
        <f>ROUND(1.1*123.896,3)</f>
        <v>136.286</v>
      </c>
      <c r="C17" s="26">
        <v>9</v>
      </c>
      <c r="D17" s="27">
        <f t="shared" si="11"/>
        <v>0.26900000000000002</v>
      </c>
      <c r="E17" s="27">
        <f t="shared" si="12"/>
        <v>4.5730000000000004</v>
      </c>
      <c r="F17" s="27">
        <f t="shared" si="13"/>
        <v>5.4870000000000001</v>
      </c>
      <c r="G17" s="28">
        <f t="shared" si="14"/>
        <v>4.3959999999999999</v>
      </c>
      <c r="H17" s="29">
        <v>9</v>
      </c>
      <c r="I17" s="27">
        <f t="shared" si="16"/>
        <v>0.26900000000000002</v>
      </c>
      <c r="J17" s="27">
        <f t="shared" si="17"/>
        <v>4.601</v>
      </c>
      <c r="K17" s="27">
        <f t="shared" si="18"/>
        <v>5.4960000000000004</v>
      </c>
      <c r="L17" s="30">
        <f t="shared" si="19"/>
        <v>4.4039999999999999</v>
      </c>
      <c r="N17" s="16" t="s">
        <v>25</v>
      </c>
      <c r="O17" s="16"/>
      <c r="P17" s="16"/>
      <c r="Q17" s="31"/>
      <c r="R17" s="16">
        <v>0.38100000000000001</v>
      </c>
      <c r="S17" s="16">
        <v>6.5069999999999997</v>
      </c>
      <c r="T17" s="16">
        <v>7.7729999999999997</v>
      </c>
      <c r="U17" s="16">
        <v>6.2279999999999998</v>
      </c>
    </row>
    <row r="18" ht="14.25">
      <c r="B18" s="25">
        <f>ROUND(1.2*123.896,3)</f>
        <v>148.67500000000001</v>
      </c>
      <c r="C18" s="26">
        <f t="shared" si="10"/>
        <v>16.68</v>
      </c>
      <c r="D18" s="27">
        <f t="shared" si="11"/>
        <v>0.26100000000000001</v>
      </c>
      <c r="E18" s="27">
        <f t="shared" si="12"/>
        <v>4.4370000000000003</v>
      </c>
      <c r="F18" s="27">
        <f t="shared" si="13"/>
        <v>5.7800000000000002</v>
      </c>
      <c r="G18" s="28">
        <f t="shared" si="14"/>
        <v>3.9100000000000001</v>
      </c>
      <c r="H18" s="29">
        <v>17</v>
      </c>
      <c r="I18" s="27">
        <f t="shared" si="16"/>
        <v>0.26100000000000001</v>
      </c>
      <c r="J18" s="27">
        <f t="shared" si="17"/>
        <v>4.4409999999999998</v>
      </c>
      <c r="K18" s="27">
        <f t="shared" si="18"/>
        <v>5.7850000000000001</v>
      </c>
      <c r="L18" s="30">
        <f t="shared" si="19"/>
        <v>3.9140000000000001</v>
      </c>
      <c r="N18" s="16"/>
      <c r="O18" s="16"/>
      <c r="P18" s="16"/>
      <c r="Q18" s="31"/>
      <c r="R18" s="16">
        <v>0.36940000000000001</v>
      </c>
      <c r="S18" s="16">
        <v>6.2809999999999997</v>
      </c>
      <c r="T18" s="16">
        <v>8.1807999999999996</v>
      </c>
      <c r="U18" s="16">
        <v>5.5353000000000003</v>
      </c>
    </row>
    <row r="19" ht="14.25">
      <c r="B19" s="25">
        <f>ROUND(1.3*123.896,3)</f>
        <v>161.065</v>
      </c>
      <c r="C19" s="26">
        <f t="shared" si="10"/>
        <v>23.448</v>
      </c>
      <c r="D19" s="27">
        <f t="shared" si="11"/>
        <v>0.25</v>
      </c>
      <c r="E19" s="27">
        <f t="shared" si="12"/>
        <v>4.25</v>
      </c>
      <c r="F19" s="27">
        <f t="shared" si="13"/>
        <v>5.9750000000000005</v>
      </c>
      <c r="G19" s="28">
        <f t="shared" si="14"/>
        <v>3.4569999999999999</v>
      </c>
      <c r="H19" s="29">
        <v>23</v>
      </c>
      <c r="I19" s="27">
        <f t="shared" si="16"/>
        <v>0.25</v>
      </c>
      <c r="J19" s="27">
        <f t="shared" si="17"/>
        <v>4.2540000000000004</v>
      </c>
      <c r="K19" s="27">
        <f t="shared" si="18"/>
        <v>5.9790000000000001</v>
      </c>
      <c r="L19" s="30">
        <f t="shared" si="19"/>
        <v>3.4609999999999999</v>
      </c>
      <c r="N19" s="16"/>
      <c r="O19" s="16"/>
      <c r="P19" s="16"/>
      <c r="Q19" s="31"/>
      <c r="R19" s="16">
        <v>0.353821</v>
      </c>
      <c r="S19" s="16">
        <v>6.0153999999999996</v>
      </c>
      <c r="T19" s="16">
        <v>8.4559999999999995</v>
      </c>
      <c r="U19" s="16">
        <v>4.8940000000000001</v>
      </c>
    </row>
    <row r="20" ht="14.25">
      <c r="B20" s="25">
        <f>ROUND(1.4*123.896,3)</f>
        <v>173.45400000000001</v>
      </c>
      <c r="C20" s="26">
        <f t="shared" si="10"/>
        <v>29.263999999999999</v>
      </c>
      <c r="D20" s="27">
        <f t="shared" si="11"/>
        <v>0.23800000000000002</v>
      </c>
      <c r="E20" s="27">
        <f t="shared" si="12"/>
        <v>4.0460000000000003</v>
      </c>
      <c r="F20" s="27">
        <f t="shared" si="13"/>
        <v>6.1070000000000002</v>
      </c>
      <c r="G20" s="28">
        <f t="shared" si="14"/>
        <v>3.056</v>
      </c>
      <c r="H20" s="29">
        <v>29</v>
      </c>
      <c r="I20" s="27">
        <f t="shared" si="16"/>
        <v>0.23700000000000002</v>
      </c>
      <c r="J20" s="27">
        <f t="shared" si="17"/>
        <v>4.0449999999999999</v>
      </c>
      <c r="K20" s="27">
        <f t="shared" si="18"/>
        <v>6.1050000000000004</v>
      </c>
      <c r="L20" s="30">
        <f t="shared" si="19"/>
        <v>3.0550000000000002</v>
      </c>
      <c r="N20" s="16"/>
      <c r="O20" s="16"/>
      <c r="P20" s="16"/>
      <c r="Q20" s="31"/>
      <c r="R20" s="16">
        <v>0.33521800000000002</v>
      </c>
      <c r="S20" s="16">
        <v>5.7199999999999998</v>
      </c>
      <c r="T20" s="16">
        <v>8.6340000000000003</v>
      </c>
      <c r="U20" s="16">
        <v>4.3200000000000003</v>
      </c>
    </row>
    <row r="21" ht="14.25">
      <c r="B21" s="25">
        <f>ROUND(1.5*123.896,3)</f>
        <v>185.84399999999999</v>
      </c>
      <c r="C21" s="26">
        <f t="shared" si="10"/>
        <v>34.253999999999998</v>
      </c>
      <c r="D21" s="27">
        <f t="shared" si="11"/>
        <v>0.22500000000000001</v>
      </c>
      <c r="E21" s="27">
        <f t="shared" si="12"/>
        <v>3.8250000000000002</v>
      </c>
      <c r="F21" s="27">
        <f t="shared" si="13"/>
        <v>6.1710000000000003</v>
      </c>
      <c r="G21" s="28">
        <f t="shared" si="14"/>
        <v>2.6970000000000001</v>
      </c>
      <c r="H21" s="29">
        <v>35</v>
      </c>
      <c r="I21" s="27">
        <f t="shared" si="16"/>
        <v>0.22500000000000001</v>
      </c>
      <c r="J21" s="27">
        <f t="shared" si="17"/>
        <v>3.8320000000000003</v>
      </c>
      <c r="K21" s="27">
        <f t="shared" si="18"/>
        <v>6.1820000000000004</v>
      </c>
      <c r="L21" s="30">
        <f t="shared" si="19"/>
        <v>2.7010000000000001</v>
      </c>
      <c r="N21" s="16"/>
      <c r="O21" s="16"/>
      <c r="P21" s="16"/>
      <c r="Q21" s="31"/>
      <c r="R21" s="16">
        <v>0.31875500000000001</v>
      </c>
      <c r="S21" s="16">
        <v>5.4189999999999996</v>
      </c>
      <c r="T21" s="16">
        <v>8.7430000000000003</v>
      </c>
      <c r="U21" s="16">
        <v>3.8199999999999998</v>
      </c>
    </row>
    <row r="22" ht="14.25">
      <c r="B22" s="25">
        <f>ROUND(1.6*123.896,3)</f>
        <v>198.23400000000001</v>
      </c>
      <c r="C22" s="26">
        <f t="shared" si="10"/>
        <v>38.545999999999999</v>
      </c>
      <c r="D22" s="27">
        <f t="shared" si="11"/>
        <v>0.21299999999999999</v>
      </c>
      <c r="E22" s="27">
        <f t="shared" si="12"/>
        <v>3.621</v>
      </c>
      <c r="F22" s="27">
        <f t="shared" si="13"/>
        <v>6.2190000000000003</v>
      </c>
      <c r="G22" s="28">
        <f t="shared" si="14"/>
        <v>2.3930000000000002</v>
      </c>
      <c r="H22" s="29">
        <v>39</v>
      </c>
      <c r="I22" s="27">
        <f t="shared" si="16"/>
        <v>0.21299999999999999</v>
      </c>
      <c r="J22" s="27">
        <f t="shared" si="17"/>
        <v>3.6259999999999999</v>
      </c>
      <c r="K22" s="27">
        <f t="shared" si="18"/>
        <v>6.2270000000000003</v>
      </c>
      <c r="L22" s="30">
        <f t="shared" si="19"/>
        <v>2.3970000000000002</v>
      </c>
      <c r="N22" s="16"/>
      <c r="O22" s="16"/>
      <c r="P22" s="16"/>
      <c r="Q22" s="31"/>
      <c r="R22" s="16">
        <v>0.301647</v>
      </c>
      <c r="S22" s="16">
        <v>5.1280000000000001</v>
      </c>
      <c r="T22" s="16">
        <v>8.8064</v>
      </c>
      <c r="U22" s="16">
        <v>3.3893</v>
      </c>
    </row>
    <row r="23" ht="14.25">
      <c r="B23" s="25">
        <f>ROUND(1.7*123.896,3)</f>
        <v>210.62299999999999</v>
      </c>
      <c r="C23" s="26">
        <f t="shared" si="10"/>
        <v>42.255000000000003</v>
      </c>
      <c r="D23" s="27">
        <f t="shared" si="11"/>
        <v>0.20200000000000001</v>
      </c>
      <c r="E23" s="27">
        <f t="shared" si="12"/>
        <v>3.4340000000000002</v>
      </c>
      <c r="F23" s="27">
        <f t="shared" si="13"/>
        <v>6.2560000000000002</v>
      </c>
      <c r="G23" s="28">
        <f t="shared" si="14"/>
        <v>2.1360000000000001</v>
      </c>
      <c r="H23" s="29">
        <v>42</v>
      </c>
      <c r="I23" s="27">
        <f t="shared" si="16"/>
        <v>0.20200000000000001</v>
      </c>
      <c r="J23" s="27">
        <f t="shared" si="17"/>
        <v>3.4319999999999999</v>
      </c>
      <c r="K23" s="27">
        <f t="shared" si="18"/>
        <v>6.2510000000000003</v>
      </c>
      <c r="L23" s="30">
        <f t="shared" si="19"/>
        <v>2.1350000000000002</v>
      </c>
      <c r="N23" s="16"/>
      <c r="O23" s="16"/>
      <c r="P23" s="16"/>
      <c r="Q23" s="31"/>
      <c r="R23" s="16">
        <v>0.28544000000000003</v>
      </c>
      <c r="S23" s="16">
        <v>4.8529999999999998</v>
      </c>
      <c r="T23" s="16">
        <v>8.8399999999999999</v>
      </c>
      <c r="U23" s="16">
        <v>3.0186999999999999</v>
      </c>
    </row>
    <row r="24" ht="14.25">
      <c r="B24" s="25">
        <f>ROUND(1.8*123.896,3)</f>
        <v>223.01300000000001</v>
      </c>
      <c r="C24" s="26">
        <f t="shared" si="10"/>
        <v>45.481000000000002</v>
      </c>
      <c r="D24" s="27">
        <f t="shared" si="11"/>
        <v>0.191</v>
      </c>
      <c r="E24" s="27">
        <f t="shared" si="12"/>
        <v>3.2469999999999999</v>
      </c>
      <c r="F24" s="27">
        <f t="shared" si="13"/>
        <v>6.2540000000000004</v>
      </c>
      <c r="G24" s="28">
        <f t="shared" si="14"/>
        <v>1.9080000000000001</v>
      </c>
      <c r="H24" s="29">
        <v>45</v>
      </c>
      <c r="I24" s="27">
        <f t="shared" si="16"/>
        <v>0.191</v>
      </c>
      <c r="J24" s="27">
        <f t="shared" si="17"/>
        <v>3.2509999999999999</v>
      </c>
      <c r="K24" s="27">
        <f t="shared" si="18"/>
        <v>6.2610000000000001</v>
      </c>
      <c r="L24" s="30">
        <f t="shared" si="19"/>
        <v>1.9060000000000001</v>
      </c>
      <c r="N24" s="16"/>
      <c r="O24" s="16"/>
      <c r="P24" s="16"/>
      <c r="Q24" s="31"/>
      <c r="R24" s="16">
        <v>0.27039999999999997</v>
      </c>
      <c r="S24" s="16">
        <v>4.5970000000000004</v>
      </c>
      <c r="T24" s="16">
        <v>8.8539999999999992</v>
      </c>
      <c r="U24" s="16">
        <v>2.6953</v>
      </c>
    </row>
    <row r="25" ht="14.25">
      <c r="B25" s="25">
        <f>ROUND(1.9*123.896,3)</f>
        <v>235.40200000000002</v>
      </c>
      <c r="C25" s="26">
        <f t="shared" si="10"/>
        <v>48.304000000000002</v>
      </c>
      <c r="D25" s="27">
        <f t="shared" si="11"/>
        <v>0.18099999999999999</v>
      </c>
      <c r="E25" s="27">
        <f t="shared" si="12"/>
        <v>3.077</v>
      </c>
      <c r="F25" s="27">
        <f t="shared" si="13"/>
        <v>6.2480000000000002</v>
      </c>
      <c r="G25" s="28">
        <f t="shared" si="14"/>
        <v>1.7130000000000001</v>
      </c>
      <c r="H25" s="29">
        <v>49</v>
      </c>
      <c r="I25" s="27">
        <f t="shared" si="16"/>
        <v>0.18099999999999999</v>
      </c>
      <c r="J25" s="27">
        <f t="shared" si="17"/>
        <v>3.0840000000000001</v>
      </c>
      <c r="K25" s="27">
        <f t="shared" si="18"/>
        <v>6.2620000000000005</v>
      </c>
      <c r="L25" s="30">
        <f t="shared" si="19"/>
        <v>1.716</v>
      </c>
      <c r="N25" s="16"/>
      <c r="O25" s="16"/>
      <c r="P25" s="16"/>
      <c r="Q25" s="31"/>
      <c r="R25" s="16">
        <v>0.256523</v>
      </c>
      <c r="S25" s="16">
        <v>4.3613</v>
      </c>
      <c r="T25" s="16">
        <v>8.8559999999999999</v>
      </c>
      <c r="U25" s="16">
        <v>2.4272999999999998</v>
      </c>
    </row>
    <row r="26" ht="14.25">
      <c r="B26" s="39">
        <f>ROUND(2*123.896,3)</f>
        <v>247.792</v>
      </c>
      <c r="C26" s="40">
        <f t="shared" si="10"/>
        <v>50.792000000000002</v>
      </c>
      <c r="D26" s="41">
        <f t="shared" si="11"/>
        <v>0.17200000000000001</v>
      </c>
      <c r="E26" s="42">
        <f t="shared" si="12"/>
        <v>2.9240000000000004</v>
      </c>
      <c r="F26" s="42">
        <f t="shared" si="13"/>
        <v>6.2439999999999998</v>
      </c>
      <c r="G26" s="43">
        <f t="shared" si="14"/>
        <v>1.546</v>
      </c>
      <c r="H26" s="44">
        <v>51</v>
      </c>
      <c r="I26" s="45">
        <f t="shared" si="16"/>
        <v>0.17200000000000001</v>
      </c>
      <c r="J26" s="45">
        <f t="shared" si="17"/>
        <v>2.931</v>
      </c>
      <c r="K26" s="45">
        <f t="shared" si="18"/>
        <v>6.258</v>
      </c>
      <c r="L26" s="46">
        <f t="shared" si="19"/>
        <v>1.55</v>
      </c>
      <c r="N26" s="16"/>
      <c r="O26" s="16"/>
      <c r="P26" s="16"/>
      <c r="Q26" s="31"/>
      <c r="R26" s="16">
        <v>0.243785</v>
      </c>
      <c r="S26" s="16">
        <v>4.1444999999999999</v>
      </c>
      <c r="T26" s="16">
        <v>8.8499999999999996</v>
      </c>
      <c r="U26" s="16">
        <v>2.1913999999999998</v>
      </c>
    </row>
    <row r="28" ht="14.25">
      <c r="B28" s="47" t="s">
        <v>26</v>
      </c>
      <c r="D28" s="4" t="s">
        <v>27</v>
      </c>
      <c r="E28" s="4"/>
      <c r="F28" s="4" t="s">
        <v>28</v>
      </c>
      <c r="G28" s="4"/>
      <c r="I28" s="4" t="s">
        <v>29</v>
      </c>
      <c r="J28" s="4"/>
      <c r="K28" s="4" t="s">
        <v>30</v>
      </c>
      <c r="L28" s="4"/>
    </row>
    <row r="29" ht="14.25">
      <c r="B29" s="48">
        <f>6</f>
        <v>6</v>
      </c>
      <c r="D29" s="4">
        <f>71.454*10^(-6)</f>
        <v>7.1453999999999984e-05</v>
      </c>
      <c r="E29" s="4"/>
      <c r="F29" s="4">
        <f>23.094*10^(-3)</f>
        <v>0.023094</v>
      </c>
      <c r="G29" s="4"/>
      <c r="I29" s="4">
        <v>17</v>
      </c>
      <c r="J29" s="4"/>
      <c r="K29" s="4">
        <v>5</v>
      </c>
      <c r="L29" s="4"/>
    </row>
  </sheetData>
  <mergeCells count="17">
    <mergeCell ref="B2:B5"/>
    <mergeCell ref="C2:L2"/>
    <mergeCell ref="C3:G3"/>
    <mergeCell ref="H3:L3"/>
    <mergeCell ref="C4:G4"/>
    <mergeCell ref="H4:L4"/>
    <mergeCell ref="E6:G6"/>
    <mergeCell ref="J6:L6"/>
    <mergeCell ref="N13:Q15"/>
    <mergeCell ref="N17:Q26"/>
    <mergeCell ref="D28:E28"/>
    <mergeCell ref="F28:G29"/>
    <mergeCell ref="I28:J28"/>
    <mergeCell ref="K28:L28"/>
    <mergeCell ref="D29:E29"/>
    <mergeCell ref="I29:J29"/>
    <mergeCell ref="K29:L29"/>
  </mergeCells>
  <printOptions headings="0" gridLines="0"/>
  <pageMargins left="0.69999999999999996" right="0.69999999999999996" top="0.75" bottom="0.75" header="0.29999999999999999" footer="0.29999999999999999"/>
  <pageSetup paperSize="1" scale="100" fitToWidth="1" fitToHeight="1" pageOrder="downThenOver" orientation="portrait" usePrinterDefaults="1" blackAndWhite="0" draft="0" cellComments="none" useFirstPageNumber="0" errors="displayed" horizontalDpi="600" verticalDpi="0" copies="1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showGridLines="0" zoomScale="100" workbookViewId="0">
      <selection activeCell="A1" activeCellId="0" sqref="A1"/>
    </sheetView>
  </sheetViews>
  <sheetFormatPr defaultRowHeight="15"/>
  <cols>
    <col customWidth="1" min="2" max="11" width="7.7109375"/>
  </cols>
  <sheetData>
    <row r="2" ht="29.399999999999999" customHeight="1">
      <c r="B2" s="49" t="s">
        <v>31</v>
      </c>
      <c r="C2" s="50" t="s">
        <v>32</v>
      </c>
      <c r="D2" s="51"/>
      <c r="E2" s="51"/>
      <c r="F2" s="52"/>
      <c r="G2" s="50" t="s">
        <v>33</v>
      </c>
      <c r="H2" s="51"/>
      <c r="I2" s="51"/>
      <c r="J2" s="53" t="s">
        <v>34</v>
      </c>
      <c r="K2" s="52"/>
      <c r="L2" s="54"/>
      <c r="M2" s="55"/>
      <c r="N2" s="56"/>
      <c r="O2" s="56"/>
      <c r="P2" s="56"/>
      <c r="Q2" s="56"/>
    </row>
    <row r="3">
      <c r="B3" s="57"/>
      <c r="C3" s="58" t="s">
        <v>35</v>
      </c>
      <c r="D3" s="58" t="s">
        <v>36</v>
      </c>
      <c r="E3" s="58" t="s">
        <v>37</v>
      </c>
      <c r="F3" s="58" t="s">
        <v>38</v>
      </c>
      <c r="G3" s="58" t="s">
        <v>39</v>
      </c>
      <c r="H3" s="58" t="s">
        <v>9</v>
      </c>
      <c r="I3" s="59" t="s">
        <v>8</v>
      </c>
      <c r="J3" s="60" t="s">
        <v>9</v>
      </c>
      <c r="K3" s="58" t="s">
        <v>8</v>
      </c>
      <c r="L3" s="54"/>
      <c r="M3" s="55"/>
      <c r="N3" s="56"/>
      <c r="O3" s="56"/>
      <c r="P3" s="56"/>
      <c r="Q3" s="56"/>
    </row>
    <row r="4">
      <c r="B4" s="57"/>
      <c r="C4" s="59" t="s">
        <v>40</v>
      </c>
      <c r="D4" s="61"/>
      <c r="E4" s="58" t="s">
        <v>41</v>
      </c>
      <c r="F4" s="58" t="s">
        <v>42</v>
      </c>
      <c r="G4" s="58" t="s">
        <v>16</v>
      </c>
      <c r="H4" s="58" t="s">
        <v>15</v>
      </c>
      <c r="I4" s="58" t="s">
        <v>14</v>
      </c>
      <c r="J4" s="62" t="s">
        <v>15</v>
      </c>
      <c r="K4" s="62" t="s">
        <v>14</v>
      </c>
      <c r="M4" s="63" t="s">
        <v>43</v>
      </c>
      <c r="N4" s="63" t="s">
        <v>44</v>
      </c>
      <c r="O4" s="64" t="s">
        <v>17</v>
      </c>
      <c r="P4" s="64" t="s">
        <v>18</v>
      </c>
      <c r="Q4" s="64" t="s">
        <v>19</v>
      </c>
      <c r="R4" s="64" t="s">
        <v>20</v>
      </c>
    </row>
    <row r="5">
      <c r="B5" s="65">
        <v>1</v>
      </c>
      <c r="C5" s="66">
        <v>30</v>
      </c>
      <c r="D5" s="66" t="s">
        <v>45</v>
      </c>
      <c r="E5" s="66" t="s">
        <v>45</v>
      </c>
      <c r="F5" s="67" t="s">
        <v>45</v>
      </c>
      <c r="G5" s="66">
        <v>6.0170000000000003</v>
      </c>
      <c r="H5" s="66">
        <v>0.19900000000000001</v>
      </c>
      <c r="I5" s="67">
        <v>0</v>
      </c>
      <c r="J5" s="66">
        <v>0.20000000000000001</v>
      </c>
      <c r="K5" s="67">
        <v>0</v>
      </c>
      <c r="M5" s="63">
        <v>0.28199999999999997</v>
      </c>
      <c r="N5" s="63">
        <v>8.5099999999999998</v>
      </c>
      <c r="O5" s="56"/>
      <c r="P5" s="56"/>
      <c r="Q5" s="56"/>
      <c r="R5" s="56"/>
    </row>
    <row r="6">
      <c r="B6" s="68">
        <v>2</v>
      </c>
      <c r="C6" s="69" t="s">
        <v>45</v>
      </c>
      <c r="D6" s="69" t="s">
        <v>45</v>
      </c>
      <c r="E6" s="69" t="s">
        <v>45</v>
      </c>
      <c r="F6" s="70">
        <v>71.453999999999994</v>
      </c>
      <c r="G6" s="69">
        <v>6.0039999999999996</v>
      </c>
      <c r="H6" s="69">
        <v>0.053600000000000002</v>
      </c>
      <c r="I6" s="70">
        <v>-88.519000000000005</v>
      </c>
      <c r="J6" s="69">
        <v>0.053600000000000002</v>
      </c>
      <c r="K6" s="70">
        <v>-90</v>
      </c>
      <c r="M6" s="63">
        <v>0.075819999999999999</v>
      </c>
      <c r="N6" s="63">
        <v>8.4909999999999997</v>
      </c>
      <c r="O6" s="71">
        <v>12.56</v>
      </c>
      <c r="P6" s="71">
        <v>25.109999999999999</v>
      </c>
      <c r="Q6" s="71">
        <v>0</v>
      </c>
      <c r="R6" s="71">
        <v>25.52</v>
      </c>
    </row>
    <row r="7">
      <c r="B7" s="68">
        <v>3</v>
      </c>
      <c r="C7" s="69">
        <v>30</v>
      </c>
      <c r="D7" s="69" t="s">
        <v>45</v>
      </c>
      <c r="E7" s="69" t="s">
        <v>45</v>
      </c>
      <c r="F7" s="70">
        <v>71.453999999999994</v>
      </c>
      <c r="G7" s="69">
        <v>6.0004999999999997</v>
      </c>
      <c r="H7" s="69">
        <v>0.051799999999999999</v>
      </c>
      <c r="I7" s="70">
        <v>-74.896000000000001</v>
      </c>
      <c r="J7" s="69">
        <v>0.051799999999999999</v>
      </c>
      <c r="K7" s="70">
        <v>-75</v>
      </c>
      <c r="M7" s="63">
        <v>0.073219999999999993</v>
      </c>
      <c r="N7" s="63">
        <v>8.4860000000000007</v>
      </c>
      <c r="O7" s="71">
        <v>50.189999999999998</v>
      </c>
      <c r="P7" s="71">
        <v>61.880000000000003</v>
      </c>
      <c r="Q7" s="71">
        <v>100.56</v>
      </c>
      <c r="R7" s="71">
        <v>125.70999999999999</v>
      </c>
    </row>
    <row r="8">
      <c r="B8" s="72">
        <v>4</v>
      </c>
      <c r="C8" s="73" t="s">
        <v>45</v>
      </c>
      <c r="D8" s="73">
        <v>5</v>
      </c>
      <c r="E8" s="73">
        <v>23.094000000000001</v>
      </c>
      <c r="F8" s="74" t="s">
        <v>45</v>
      </c>
      <c r="G8" s="73">
        <v>5.9909999999999997</v>
      </c>
      <c r="H8" s="73">
        <v>1.0397000000000001</v>
      </c>
      <c r="I8" s="74">
        <v>30.713000000000001</v>
      </c>
      <c r="J8" s="73">
        <v>1.0389999999999999</v>
      </c>
      <c r="K8" s="74">
        <v>30.699999999999999</v>
      </c>
      <c r="M8" s="63">
        <v>1.4702999999999999</v>
      </c>
      <c r="N8" s="63">
        <v>8.4719999999999995</v>
      </c>
      <c r="O8" s="71">
        <v>50.240000000000002</v>
      </c>
      <c r="P8" s="71">
        <v>54.549999999999997</v>
      </c>
      <c r="Q8" s="71">
        <v>50.210000000000001</v>
      </c>
      <c r="R8" s="71">
        <v>75.469999999999999</v>
      </c>
    </row>
    <row r="9">
      <c r="B9" s="72">
        <v>5</v>
      </c>
      <c r="C9" s="73">
        <v>30</v>
      </c>
      <c r="D9" s="73">
        <v>5</v>
      </c>
      <c r="E9" s="73">
        <v>23.094000000000001</v>
      </c>
      <c r="F9" s="74" t="s">
        <v>45</v>
      </c>
      <c r="G9" s="73">
        <v>5.9980000000000002</v>
      </c>
      <c r="H9" s="73">
        <v>0.17100000000000001</v>
      </c>
      <c r="I9" s="74">
        <v>4.9080000000000004</v>
      </c>
      <c r="J9" s="73">
        <v>0.17100000000000001</v>
      </c>
      <c r="K9" s="74">
        <v>4.7199999999999998</v>
      </c>
      <c r="M9" s="63">
        <v>0.24223</v>
      </c>
      <c r="N9" s="63">
        <v>8.4831000000000003</v>
      </c>
      <c r="O9" s="71">
        <v>50.264000000000003</v>
      </c>
      <c r="P9" s="71">
        <v>50.951999999999998</v>
      </c>
      <c r="Q9" s="71">
        <v>50.210000000000001</v>
      </c>
      <c r="R9" s="71">
        <v>75.430000000000007</v>
      </c>
    </row>
    <row r="10">
      <c r="B10" s="75">
        <v>6</v>
      </c>
      <c r="C10" s="76">
        <v>30</v>
      </c>
      <c r="D10" s="76">
        <v>5</v>
      </c>
      <c r="E10" s="76">
        <v>23.094000000000001</v>
      </c>
      <c r="F10" s="77">
        <v>71.453999999999994</v>
      </c>
      <c r="G10" s="76">
        <v>6.0010000000000003</v>
      </c>
      <c r="H10" s="76">
        <v>0.052400000000000002</v>
      </c>
      <c r="I10" s="77">
        <v>-72.158000000000001</v>
      </c>
      <c r="J10" s="76">
        <v>0.052400000000000002</v>
      </c>
      <c r="K10" s="77">
        <v>-72.209000000000003</v>
      </c>
      <c r="M10" s="63">
        <v>0.074139999999999998</v>
      </c>
      <c r="N10" s="63">
        <v>8</v>
      </c>
      <c r="O10" s="71">
        <v>38.670000000000002</v>
      </c>
      <c r="P10" s="71">
        <v>50.270000000000003</v>
      </c>
      <c r="Q10" s="71">
        <v>50.200000000000003</v>
      </c>
      <c r="R10" s="71">
        <v>75.459999999999994</v>
      </c>
    </row>
    <row r="11">
      <c r="B11" s="68">
        <v>7</v>
      </c>
      <c r="C11" s="69">
        <v>30</v>
      </c>
      <c r="D11" s="69" t="s">
        <v>45</v>
      </c>
      <c r="E11" s="69" t="s">
        <v>45</v>
      </c>
      <c r="F11" s="70">
        <v>71.453999999999994</v>
      </c>
      <c r="G11" s="69">
        <v>5.9997999999999996</v>
      </c>
      <c r="H11" s="69">
        <v>0.20699999999999999</v>
      </c>
      <c r="I11" s="70">
        <v>-16.594000000000001</v>
      </c>
      <c r="J11" s="69">
        <v>0.20699999999999999</v>
      </c>
      <c r="K11" s="70">
        <v>-16.577000000000002</v>
      </c>
      <c r="M11" s="63">
        <v>0.29293000000000002</v>
      </c>
      <c r="N11" s="63">
        <v>8.4850010000000005</v>
      </c>
      <c r="O11" s="56"/>
      <c r="P11" s="56"/>
      <c r="Q11" s="56"/>
      <c r="R11" s="56"/>
    </row>
    <row r="12">
      <c r="B12" s="72">
        <v>8</v>
      </c>
      <c r="C12" s="73">
        <v>30</v>
      </c>
      <c r="D12" s="73">
        <v>5</v>
      </c>
      <c r="E12" s="73">
        <v>23.094000000000001</v>
      </c>
      <c r="F12" s="74" t="s">
        <v>45</v>
      </c>
      <c r="G12" s="73">
        <v>5.9983000000000004</v>
      </c>
      <c r="H12" s="73">
        <v>1.216</v>
      </c>
      <c r="I12" s="74">
        <v>25.327000000000002</v>
      </c>
      <c r="J12" s="73">
        <v>1.2170000000000001</v>
      </c>
      <c r="K12" s="74">
        <v>25.324999999999999</v>
      </c>
      <c r="M12" s="63">
        <v>1.7196</v>
      </c>
      <c r="N12" s="63">
        <v>8.4828600000000005</v>
      </c>
      <c r="O12" s="56"/>
      <c r="P12" s="56"/>
      <c r="Q12" s="56"/>
      <c r="R12" s="56"/>
    </row>
    <row r="13">
      <c r="B13" s="78">
        <v>9</v>
      </c>
      <c r="C13" s="79">
        <v>30</v>
      </c>
      <c r="D13" s="79">
        <v>5</v>
      </c>
      <c r="E13" s="79">
        <v>23.094000000000001</v>
      </c>
      <c r="F13" s="80">
        <v>71.453999999999994</v>
      </c>
      <c r="G13" s="79">
        <v>5.9989999999999997</v>
      </c>
      <c r="H13" s="79">
        <v>1.0269999999999999</v>
      </c>
      <c r="I13" s="80">
        <v>27.254999999999999</v>
      </c>
      <c r="J13" s="79">
        <v>1.0269999999999999</v>
      </c>
      <c r="K13" s="80">
        <v>27.254000000000001</v>
      </c>
      <c r="M13" s="63">
        <v>1.4521999999999999</v>
      </c>
      <c r="N13" s="63">
        <v>8.4841999999999995</v>
      </c>
      <c r="O13" s="56"/>
      <c r="P13" s="56"/>
      <c r="Q13" s="56"/>
      <c r="R13" s="56"/>
    </row>
  </sheetData>
  <mergeCells count="5">
    <mergeCell ref="B2:B4"/>
    <mergeCell ref="C2:F2"/>
    <mergeCell ref="G2:I2"/>
    <mergeCell ref="J2:K2"/>
    <mergeCell ref="C4:D4"/>
  </mergeCells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ONLYOFFICE/8.2.0.143</Application>
  <DocSecurity>0</DocSecurity>
  <ScaleCrop>0</ScaleCrop>
  <HeadingPairs>
    <vt:vector size="0" baseType="variant"/>
  </HeadingPairs>
  <TitlesOfParts>
    <vt:vector size="0" baseType="lpstr"/>
  </TitlesOfParts>
  <Company/>
  <LinksUpToDate>0</LinksUpToDate>
  <SharedDoc>0</SharedDoc>
  <HyperlinksChanged>0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3</cp:revision>
  <dcterms:modified xsi:type="dcterms:W3CDTF">2024-11-08T03:14:47Z</dcterms:modified>
</cp:coreProperties>
</file>