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 D\CLIENTES\INACON\CORAZON DE PANCE\COTIZACIONES G&amp;l\CCTV\COTIZACIONES DEFINITIVAS\"/>
    </mc:Choice>
  </mc:AlternateContent>
  <xr:revisionPtr revIDLastSave="0" documentId="13_ncr:1_{8330892E-8364-4401-AF24-534A7B99A72A}" xr6:coauthVersionLast="47" xr6:coauthVersionMax="47" xr10:uidLastSave="{00000000-0000-0000-0000-000000000000}"/>
  <bookViews>
    <workbookView xWindow="-120" yWindow="-120" windowWidth="29040" windowHeight="15720" tabRatio="805" xr2:uid="{00000000-000D-0000-FFFF-FFFF00000000}"/>
  </bookViews>
  <sheets>
    <sheet name="Cotizacion" sheetId="88" r:id="rId1"/>
    <sheet name="Resumen" sheetId="86" r:id="rId2"/>
    <sheet name="APU01" sheetId="29" r:id="rId3"/>
    <sheet name="APU02" sheetId="78" r:id="rId4"/>
    <sheet name="APU03" sheetId="55" r:id="rId5"/>
    <sheet name="APU04" sheetId="48" r:id="rId6"/>
    <sheet name="APU05" sheetId="63" r:id="rId7"/>
    <sheet name="APU06" sheetId="42" r:id="rId8"/>
    <sheet name="APU07" sheetId="64" r:id="rId9"/>
    <sheet name="APU08" sheetId="65" r:id="rId10"/>
    <sheet name="APU09" sheetId="68" r:id="rId11"/>
    <sheet name="APU10  B. Ductos" sheetId="93" r:id="rId12"/>
    <sheet name="APU11 P.Tierra" sheetId="95" r:id="rId13"/>
  </sheets>
  <definedNames>
    <definedName name="____R" localSheetId="2" hidden="1">{#N/A,#N/A,FALSE,"GRAFICO";#N/A,#N/A,FALSE,"CAJA (2)";#N/A,#N/A,FALSE,"TERCEROS-PROMEDIO";#N/A,#N/A,FALSE,"CAJA";#N/A,#N/A,FALSE,"INGRESOS1995-2003";#N/A,#N/A,FALSE,"GASTOS1995-2003"}</definedName>
    <definedName name="____R" localSheetId="3" hidden="1">{#N/A,#N/A,FALSE,"GRAFICO";#N/A,#N/A,FALSE,"CAJA (2)";#N/A,#N/A,FALSE,"TERCEROS-PROMEDIO";#N/A,#N/A,FALSE,"CAJA";#N/A,#N/A,FALSE,"INGRESOS1995-2003";#N/A,#N/A,FALSE,"GASTOS1995-2003"}</definedName>
    <definedName name="____R" localSheetId="4" hidden="1">{#N/A,#N/A,FALSE,"GRAFICO";#N/A,#N/A,FALSE,"CAJA (2)";#N/A,#N/A,FALSE,"TERCEROS-PROMEDIO";#N/A,#N/A,FALSE,"CAJA";#N/A,#N/A,FALSE,"INGRESOS1995-2003";#N/A,#N/A,FALSE,"GASTOS1995-2003"}</definedName>
    <definedName name="____R" localSheetId="5" hidden="1">{#N/A,#N/A,FALSE,"GRAFICO";#N/A,#N/A,FALSE,"CAJA (2)";#N/A,#N/A,FALSE,"TERCEROS-PROMEDIO";#N/A,#N/A,FALSE,"CAJA";#N/A,#N/A,FALSE,"INGRESOS1995-2003";#N/A,#N/A,FALSE,"GASTOS1995-2003"}</definedName>
    <definedName name="____R" localSheetId="6" hidden="1">{#N/A,#N/A,FALSE,"GRAFICO";#N/A,#N/A,FALSE,"CAJA (2)";#N/A,#N/A,FALSE,"TERCEROS-PROMEDIO";#N/A,#N/A,FALSE,"CAJA";#N/A,#N/A,FALSE,"INGRESOS1995-2003";#N/A,#N/A,FALSE,"GASTOS1995-2003"}</definedName>
    <definedName name="____R" localSheetId="7" hidden="1">{#N/A,#N/A,FALSE,"GRAFICO";#N/A,#N/A,FALSE,"CAJA (2)";#N/A,#N/A,FALSE,"TERCEROS-PROMEDIO";#N/A,#N/A,FALSE,"CAJA";#N/A,#N/A,FALSE,"INGRESOS1995-2003";#N/A,#N/A,FALSE,"GASTOS1995-2003"}</definedName>
    <definedName name="____R" localSheetId="8" hidden="1">{#N/A,#N/A,FALSE,"GRAFICO";#N/A,#N/A,FALSE,"CAJA (2)";#N/A,#N/A,FALSE,"TERCEROS-PROMEDIO";#N/A,#N/A,FALSE,"CAJA";#N/A,#N/A,FALSE,"INGRESOS1995-2003";#N/A,#N/A,FALSE,"GASTOS1995-2003"}</definedName>
    <definedName name="____R" localSheetId="9" hidden="1">{#N/A,#N/A,FALSE,"GRAFICO";#N/A,#N/A,FALSE,"CAJA (2)";#N/A,#N/A,FALSE,"TERCEROS-PROMEDIO";#N/A,#N/A,FALSE,"CAJA";#N/A,#N/A,FALSE,"INGRESOS1995-2003";#N/A,#N/A,FALSE,"GASTOS1995-2003"}</definedName>
    <definedName name="____R" localSheetId="10" hidden="1">{#N/A,#N/A,FALSE,"GRAFICO";#N/A,#N/A,FALSE,"CAJA (2)";#N/A,#N/A,FALSE,"TERCEROS-PROMEDIO";#N/A,#N/A,FALSE,"CAJA";#N/A,#N/A,FALSE,"INGRESOS1995-2003";#N/A,#N/A,FALSE,"GASTOS1995-2003"}</definedName>
    <definedName name="____R" hidden="1">{#N/A,#N/A,FALSE,"GRAFICO";#N/A,#N/A,FALSE,"CAJA (2)";#N/A,#N/A,FALSE,"TERCEROS-PROMEDIO";#N/A,#N/A,FALSE,"CAJA";#N/A,#N/A,FALSE,"INGRESOS1995-2003";#N/A,#N/A,FALSE,"GASTOS1995-2003"}</definedName>
    <definedName name="___R" localSheetId="2" hidden="1">{#N/A,#N/A,FALSE,"GRAFICO";#N/A,#N/A,FALSE,"CAJA (2)";#N/A,#N/A,FALSE,"TERCEROS-PROMEDIO";#N/A,#N/A,FALSE,"CAJA";#N/A,#N/A,FALSE,"INGRESOS1995-2003";#N/A,#N/A,FALSE,"GASTOS1995-2003"}</definedName>
    <definedName name="___R" localSheetId="3" hidden="1">{#N/A,#N/A,FALSE,"GRAFICO";#N/A,#N/A,FALSE,"CAJA (2)";#N/A,#N/A,FALSE,"TERCEROS-PROMEDIO";#N/A,#N/A,FALSE,"CAJA";#N/A,#N/A,FALSE,"INGRESOS1995-2003";#N/A,#N/A,FALSE,"GASTOS1995-2003"}</definedName>
    <definedName name="___R" localSheetId="4" hidden="1">{#N/A,#N/A,FALSE,"GRAFICO";#N/A,#N/A,FALSE,"CAJA (2)";#N/A,#N/A,FALSE,"TERCEROS-PROMEDIO";#N/A,#N/A,FALSE,"CAJA";#N/A,#N/A,FALSE,"INGRESOS1995-2003";#N/A,#N/A,FALSE,"GASTOS1995-2003"}</definedName>
    <definedName name="___R" localSheetId="5" hidden="1">{#N/A,#N/A,FALSE,"GRAFICO";#N/A,#N/A,FALSE,"CAJA (2)";#N/A,#N/A,FALSE,"TERCEROS-PROMEDIO";#N/A,#N/A,FALSE,"CAJA";#N/A,#N/A,FALSE,"INGRESOS1995-2003";#N/A,#N/A,FALSE,"GASTOS1995-2003"}</definedName>
    <definedName name="___R" localSheetId="6" hidden="1">{#N/A,#N/A,FALSE,"GRAFICO";#N/A,#N/A,FALSE,"CAJA (2)";#N/A,#N/A,FALSE,"TERCEROS-PROMEDIO";#N/A,#N/A,FALSE,"CAJA";#N/A,#N/A,FALSE,"INGRESOS1995-2003";#N/A,#N/A,FALSE,"GASTOS1995-2003"}</definedName>
    <definedName name="___R" localSheetId="7" hidden="1">{#N/A,#N/A,FALSE,"GRAFICO";#N/A,#N/A,FALSE,"CAJA (2)";#N/A,#N/A,FALSE,"TERCEROS-PROMEDIO";#N/A,#N/A,FALSE,"CAJA";#N/A,#N/A,FALSE,"INGRESOS1995-2003";#N/A,#N/A,FALSE,"GASTOS1995-2003"}</definedName>
    <definedName name="___R" localSheetId="8" hidden="1">{#N/A,#N/A,FALSE,"GRAFICO";#N/A,#N/A,FALSE,"CAJA (2)";#N/A,#N/A,FALSE,"TERCEROS-PROMEDIO";#N/A,#N/A,FALSE,"CAJA";#N/A,#N/A,FALSE,"INGRESOS1995-2003";#N/A,#N/A,FALSE,"GASTOS1995-2003"}</definedName>
    <definedName name="___R" localSheetId="9" hidden="1">{#N/A,#N/A,FALSE,"GRAFICO";#N/A,#N/A,FALSE,"CAJA (2)";#N/A,#N/A,FALSE,"TERCEROS-PROMEDIO";#N/A,#N/A,FALSE,"CAJA";#N/A,#N/A,FALSE,"INGRESOS1995-2003";#N/A,#N/A,FALSE,"GASTOS1995-2003"}</definedName>
    <definedName name="___R" localSheetId="10" hidden="1">{#N/A,#N/A,FALSE,"GRAFICO";#N/A,#N/A,FALSE,"CAJA (2)";#N/A,#N/A,FALSE,"TERCEROS-PROMEDIO";#N/A,#N/A,FALSE,"CAJA";#N/A,#N/A,FALSE,"INGRESOS1995-2003";#N/A,#N/A,FALSE,"GASTOS1995-2003"}</definedName>
    <definedName name="___R" hidden="1">{#N/A,#N/A,FALSE,"GRAFICO";#N/A,#N/A,FALSE,"CAJA (2)";#N/A,#N/A,FALSE,"TERCEROS-PROMEDIO";#N/A,#N/A,FALSE,"CAJA";#N/A,#N/A,FALSE,"INGRESOS1995-2003";#N/A,#N/A,FALSE,"GASTOS1995-2003"}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hidden="1">#REF!</definedName>
    <definedName name="_xlnm._FilterDatabase" localSheetId="0" hidden="1">Cotizacion!$A$2:$K$48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0" hidden="1">#REF!</definedName>
    <definedName name="_Key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0" hidden="1">#REF!</definedName>
    <definedName name="_Key2" hidden="1">#REF!</definedName>
    <definedName name="_Order1" hidden="1">255</definedName>
    <definedName name="_Order2" hidden="1">255</definedName>
    <definedName name="_r" localSheetId="2" hidden="1">#REF!</definedName>
    <definedName name="_r" localSheetId="3" hidden="1">#REF!</definedName>
    <definedName name="_r" localSheetId="4" hidden="1">#REF!</definedName>
    <definedName name="_r" localSheetId="5" hidden="1">#REF!</definedName>
    <definedName name="_r" localSheetId="6" hidden="1">#REF!</definedName>
    <definedName name="_r" localSheetId="7" hidden="1">#REF!</definedName>
    <definedName name="_r" localSheetId="8" hidden="1">#REF!</definedName>
    <definedName name="_r" localSheetId="9" hidden="1">#REF!</definedName>
    <definedName name="_r" localSheetId="10" hidden="1">#REF!</definedName>
    <definedName name="_r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hidden="1">#REF!</definedName>
    <definedName name="A" localSheetId="2" hidden="1">{#N/A,#N/A,FALSE,"GRAFICO";#N/A,#N/A,FALSE,"CAJA (2)";#N/A,#N/A,FALSE,"TERCEROS-PROMEDIO";#N/A,#N/A,FALSE,"CAJA";#N/A,#N/A,FALSE,"INGRESOS1995-2003";#N/A,#N/A,FALSE,"GASTOS1995-2003"}</definedName>
    <definedName name="A" localSheetId="3" hidden="1">{#N/A,#N/A,FALSE,"GRAFICO";#N/A,#N/A,FALSE,"CAJA (2)";#N/A,#N/A,FALSE,"TERCEROS-PROMEDIO";#N/A,#N/A,FALSE,"CAJA";#N/A,#N/A,FALSE,"INGRESOS1995-2003";#N/A,#N/A,FALSE,"GASTOS1995-2003"}</definedName>
    <definedName name="A" localSheetId="4" hidden="1">{#N/A,#N/A,FALSE,"GRAFICO";#N/A,#N/A,FALSE,"CAJA (2)";#N/A,#N/A,FALSE,"TERCEROS-PROMEDIO";#N/A,#N/A,FALSE,"CAJA";#N/A,#N/A,FALSE,"INGRESOS1995-2003";#N/A,#N/A,FALSE,"GASTOS1995-2003"}</definedName>
    <definedName name="A" localSheetId="5" hidden="1">{#N/A,#N/A,FALSE,"GRAFICO";#N/A,#N/A,FALSE,"CAJA (2)";#N/A,#N/A,FALSE,"TERCEROS-PROMEDIO";#N/A,#N/A,FALSE,"CAJA";#N/A,#N/A,FALSE,"INGRESOS1995-2003";#N/A,#N/A,FALSE,"GASTOS1995-2003"}</definedName>
    <definedName name="A" localSheetId="6" hidden="1">{#N/A,#N/A,FALSE,"GRAFICO";#N/A,#N/A,FALSE,"CAJA (2)";#N/A,#N/A,FALSE,"TERCEROS-PROMEDIO";#N/A,#N/A,FALSE,"CAJA";#N/A,#N/A,FALSE,"INGRESOS1995-2003";#N/A,#N/A,FALSE,"GASTOS1995-2003"}</definedName>
    <definedName name="A" localSheetId="7" hidden="1">{#N/A,#N/A,FALSE,"GRAFICO";#N/A,#N/A,FALSE,"CAJA (2)";#N/A,#N/A,FALSE,"TERCEROS-PROMEDIO";#N/A,#N/A,FALSE,"CAJA";#N/A,#N/A,FALSE,"INGRESOS1995-2003";#N/A,#N/A,FALSE,"GASTOS1995-2003"}</definedName>
    <definedName name="A" localSheetId="8" hidden="1">{#N/A,#N/A,FALSE,"GRAFICO";#N/A,#N/A,FALSE,"CAJA (2)";#N/A,#N/A,FALSE,"TERCEROS-PROMEDIO";#N/A,#N/A,FALSE,"CAJA";#N/A,#N/A,FALSE,"INGRESOS1995-2003";#N/A,#N/A,FALSE,"GASTOS1995-2003"}</definedName>
    <definedName name="A" localSheetId="9" hidden="1">{#N/A,#N/A,FALSE,"GRAFICO";#N/A,#N/A,FALSE,"CAJA (2)";#N/A,#N/A,FALSE,"TERCEROS-PROMEDIO";#N/A,#N/A,FALSE,"CAJA";#N/A,#N/A,FALSE,"INGRESOS1995-2003";#N/A,#N/A,FALSE,"GASTOS1995-2003"}</definedName>
    <definedName name="A" localSheetId="10" hidden="1">{#N/A,#N/A,FALSE,"GRAFICO";#N/A,#N/A,FALSE,"CAJA (2)";#N/A,#N/A,FALSE,"TERCEROS-PROMEDIO";#N/A,#N/A,FALSE,"CAJA";#N/A,#N/A,FALSE,"INGRESOS1995-2003";#N/A,#N/A,FALSE,"GASTOS1995-2003"}</definedName>
    <definedName name="A" hidden="1">{#N/A,#N/A,FALSE,"GRAFICO";#N/A,#N/A,FALSE,"CAJA (2)";#N/A,#N/A,FALSE,"TERCEROS-PROMEDIO";#N/A,#N/A,FALSE,"CAJA";#N/A,#N/A,FALSE,"INGRESOS1995-2003";#N/A,#N/A,FALSE,"GASTOS1995-2003"}</definedName>
    <definedName name="aaa" localSheetId="2" hidden="1">{#N/A,#N/A,FALSE,"Aging Summary";#N/A,#N/A,FALSE,"Ratio Analysis";#N/A,#N/A,FALSE,"Test 120 Day Accts";#N/A,#N/A,FALSE,"Tickmarks"}</definedName>
    <definedName name="aaa" localSheetId="3" hidden="1">{#N/A,#N/A,FALSE,"Aging Summary";#N/A,#N/A,FALSE,"Ratio Analysis";#N/A,#N/A,FALSE,"Test 120 Day Accts";#N/A,#N/A,FALSE,"Tickmarks"}</definedName>
    <definedName name="aaa" localSheetId="4" hidden="1">{#N/A,#N/A,FALSE,"Aging Summary";#N/A,#N/A,FALSE,"Ratio Analysis";#N/A,#N/A,FALSE,"Test 120 Day Accts";#N/A,#N/A,FALSE,"Tickmarks"}</definedName>
    <definedName name="aaa" localSheetId="5" hidden="1">{#N/A,#N/A,FALSE,"Aging Summary";#N/A,#N/A,FALSE,"Ratio Analysis";#N/A,#N/A,FALSE,"Test 120 Day Accts";#N/A,#N/A,FALSE,"Tickmarks"}</definedName>
    <definedName name="aaa" localSheetId="6" hidden="1">{#N/A,#N/A,FALSE,"Aging Summary";#N/A,#N/A,FALSE,"Ratio Analysis";#N/A,#N/A,FALSE,"Test 120 Day Accts";#N/A,#N/A,FALSE,"Tickmarks"}</definedName>
    <definedName name="aaa" localSheetId="7" hidden="1">{#N/A,#N/A,FALSE,"Aging Summary";#N/A,#N/A,FALSE,"Ratio Analysis";#N/A,#N/A,FALSE,"Test 120 Day Accts";#N/A,#N/A,FALSE,"Tickmarks"}</definedName>
    <definedName name="aaa" localSheetId="8" hidden="1">{#N/A,#N/A,FALSE,"Aging Summary";#N/A,#N/A,FALSE,"Ratio Analysis";#N/A,#N/A,FALSE,"Test 120 Day Accts";#N/A,#N/A,FALSE,"Tickmarks"}</definedName>
    <definedName name="aaa" localSheetId="9" hidden="1">{#N/A,#N/A,FALSE,"Aging Summary";#N/A,#N/A,FALSE,"Ratio Analysis";#N/A,#N/A,FALSE,"Test 120 Day Accts";#N/A,#N/A,FALSE,"Tickmarks"}</definedName>
    <definedName name="aaa" localSheetId="10" hidden="1">{#N/A,#N/A,FALSE,"Aging Summary";#N/A,#N/A,FALSE,"Ratio Analysis";#N/A,#N/A,FALSE,"Test 120 Day Accts";#N/A,#N/A,FALSE,"Tickmarks"}</definedName>
    <definedName name="aaa" hidden="1">{#N/A,#N/A,FALSE,"Aging Summary";#N/A,#N/A,FALSE,"Ratio Analysis";#N/A,#N/A,FALSE,"Test 120 Day Accts";#N/A,#N/A,FALSE,"Tickmarks"}</definedName>
    <definedName name="aaaa" localSheetId="2" hidden="1">{#N/A,#N/A,FALSE,"GRAFICO";#N/A,#N/A,FALSE,"CAJA (2)";#N/A,#N/A,FALSE,"TERCEROS-PROMEDIO";#N/A,#N/A,FALSE,"CAJA";#N/A,#N/A,FALSE,"INGRESOS1995-2003";#N/A,#N/A,FALSE,"GASTOS1995-2003"}</definedName>
    <definedName name="aaaa" localSheetId="3" hidden="1">{#N/A,#N/A,FALSE,"GRAFICO";#N/A,#N/A,FALSE,"CAJA (2)";#N/A,#N/A,FALSE,"TERCEROS-PROMEDIO";#N/A,#N/A,FALSE,"CAJA";#N/A,#N/A,FALSE,"INGRESOS1995-2003";#N/A,#N/A,FALSE,"GASTOS1995-2003"}</definedName>
    <definedName name="aaaa" localSheetId="4" hidden="1">{#N/A,#N/A,FALSE,"GRAFICO";#N/A,#N/A,FALSE,"CAJA (2)";#N/A,#N/A,FALSE,"TERCEROS-PROMEDIO";#N/A,#N/A,FALSE,"CAJA";#N/A,#N/A,FALSE,"INGRESOS1995-2003";#N/A,#N/A,FALSE,"GASTOS1995-2003"}</definedName>
    <definedName name="aaaa" localSheetId="5" hidden="1">{#N/A,#N/A,FALSE,"GRAFICO";#N/A,#N/A,FALSE,"CAJA (2)";#N/A,#N/A,FALSE,"TERCEROS-PROMEDIO";#N/A,#N/A,FALSE,"CAJA";#N/A,#N/A,FALSE,"INGRESOS1995-2003";#N/A,#N/A,FALSE,"GASTOS1995-2003"}</definedName>
    <definedName name="aaaa" localSheetId="6" hidden="1">{#N/A,#N/A,FALSE,"GRAFICO";#N/A,#N/A,FALSE,"CAJA (2)";#N/A,#N/A,FALSE,"TERCEROS-PROMEDIO";#N/A,#N/A,FALSE,"CAJA";#N/A,#N/A,FALSE,"INGRESOS1995-2003";#N/A,#N/A,FALSE,"GASTOS1995-2003"}</definedName>
    <definedName name="aaaa" localSheetId="7" hidden="1">{#N/A,#N/A,FALSE,"GRAFICO";#N/A,#N/A,FALSE,"CAJA (2)";#N/A,#N/A,FALSE,"TERCEROS-PROMEDIO";#N/A,#N/A,FALSE,"CAJA";#N/A,#N/A,FALSE,"INGRESOS1995-2003";#N/A,#N/A,FALSE,"GASTOS1995-2003"}</definedName>
    <definedName name="aaaa" localSheetId="8" hidden="1">{#N/A,#N/A,FALSE,"GRAFICO";#N/A,#N/A,FALSE,"CAJA (2)";#N/A,#N/A,FALSE,"TERCEROS-PROMEDIO";#N/A,#N/A,FALSE,"CAJA";#N/A,#N/A,FALSE,"INGRESOS1995-2003";#N/A,#N/A,FALSE,"GASTOS1995-2003"}</definedName>
    <definedName name="aaaa" localSheetId="9" hidden="1">{#N/A,#N/A,FALSE,"GRAFICO";#N/A,#N/A,FALSE,"CAJA (2)";#N/A,#N/A,FALSE,"TERCEROS-PROMEDIO";#N/A,#N/A,FALSE,"CAJA";#N/A,#N/A,FALSE,"INGRESOS1995-2003";#N/A,#N/A,FALSE,"GASTOS1995-2003"}</definedName>
    <definedName name="aaaa" localSheetId="10" hidden="1">{#N/A,#N/A,FALSE,"GRAFICO";#N/A,#N/A,FALSE,"CAJA (2)";#N/A,#N/A,FALSE,"TERCEROS-PROMEDIO";#N/A,#N/A,FALSE,"CAJA";#N/A,#N/A,FALSE,"INGRESOS1995-2003";#N/A,#N/A,FALSE,"GASTOS1995-2003"}</definedName>
    <definedName name="aaaa" hidden="1">{#N/A,#N/A,FALSE,"GRAFICO";#N/A,#N/A,FALSE,"CAJA (2)";#N/A,#N/A,FALSE,"TERCEROS-PROMEDIO";#N/A,#N/A,FALSE,"CAJA";#N/A,#N/A,FALSE,"INGRESOS1995-2003";#N/A,#N/A,FALSE,"GASTOS1995-2003"}</definedName>
    <definedName name="_xlnm.Print_Area" localSheetId="2">'APU01'!$B$2:$H$57</definedName>
    <definedName name="_xlnm.Print_Area" localSheetId="3">'APU02'!$B$2:$H$58</definedName>
    <definedName name="_xlnm.Print_Area" localSheetId="4">'APU03'!$B$2:$H$65</definedName>
    <definedName name="_xlnm.Print_Area" localSheetId="5">'APU04'!$B$2:$H$58</definedName>
    <definedName name="_xlnm.Print_Area" localSheetId="6">'APU05'!$B$2:$H$64</definedName>
    <definedName name="_xlnm.Print_Area" localSheetId="7">'APU06'!$B$2:$H$65</definedName>
    <definedName name="_xlnm.Print_Area" localSheetId="8">'APU07'!$B$2:$H$65</definedName>
    <definedName name="_xlnm.Print_Area" localSheetId="9">'APU08'!$B$2:$H$68</definedName>
    <definedName name="_xlnm.Print_Area" localSheetId="10">'APU09'!$B$2:$H$57</definedName>
    <definedName name="ARRENDAM1" localSheetId="2" hidden="1">{#N/A,#N/A,FALSE,"Aging Summary";#N/A,#N/A,FALSE,"Ratio Analysis";#N/A,#N/A,FALSE,"Test 120 Day Accts";#N/A,#N/A,FALSE,"Tickmarks"}</definedName>
    <definedName name="ARRENDAM1" localSheetId="3" hidden="1">{#N/A,#N/A,FALSE,"Aging Summary";#N/A,#N/A,FALSE,"Ratio Analysis";#N/A,#N/A,FALSE,"Test 120 Day Accts";#N/A,#N/A,FALSE,"Tickmarks"}</definedName>
    <definedName name="ARRENDAM1" localSheetId="4" hidden="1">{#N/A,#N/A,FALSE,"Aging Summary";#N/A,#N/A,FALSE,"Ratio Analysis";#N/A,#N/A,FALSE,"Test 120 Day Accts";#N/A,#N/A,FALSE,"Tickmarks"}</definedName>
    <definedName name="ARRENDAM1" localSheetId="5" hidden="1">{#N/A,#N/A,FALSE,"Aging Summary";#N/A,#N/A,FALSE,"Ratio Analysis";#N/A,#N/A,FALSE,"Test 120 Day Accts";#N/A,#N/A,FALSE,"Tickmarks"}</definedName>
    <definedName name="ARRENDAM1" localSheetId="6" hidden="1">{#N/A,#N/A,FALSE,"Aging Summary";#N/A,#N/A,FALSE,"Ratio Analysis";#N/A,#N/A,FALSE,"Test 120 Day Accts";#N/A,#N/A,FALSE,"Tickmarks"}</definedName>
    <definedName name="ARRENDAM1" localSheetId="7" hidden="1">{#N/A,#N/A,FALSE,"Aging Summary";#N/A,#N/A,FALSE,"Ratio Analysis";#N/A,#N/A,FALSE,"Test 120 Day Accts";#N/A,#N/A,FALSE,"Tickmarks"}</definedName>
    <definedName name="ARRENDAM1" localSheetId="8" hidden="1">{#N/A,#N/A,FALSE,"Aging Summary";#N/A,#N/A,FALSE,"Ratio Analysis";#N/A,#N/A,FALSE,"Test 120 Day Accts";#N/A,#N/A,FALSE,"Tickmarks"}</definedName>
    <definedName name="ARRENDAM1" localSheetId="9" hidden="1">{#N/A,#N/A,FALSE,"Aging Summary";#N/A,#N/A,FALSE,"Ratio Analysis";#N/A,#N/A,FALSE,"Test 120 Day Accts";#N/A,#N/A,FALSE,"Tickmarks"}</definedName>
    <definedName name="ARRENDAM1" localSheetId="10" hidden="1">{#N/A,#N/A,FALSE,"Aging Summary";#N/A,#N/A,FALSE,"Ratio Analysis";#N/A,#N/A,FALSE,"Test 120 Day Accts";#N/A,#N/A,FALSE,"Tickmarks"}</definedName>
    <definedName name="ARRENDAM1" hidden="1">{#N/A,#N/A,FALSE,"Aging Summary";#N/A,#N/A,FALSE,"Ratio Analysis";#N/A,#N/A,FALSE,"Test 120 Day Accts";#N/A,#N/A,FALSE,"Tickmarks"}</definedName>
    <definedName name="ARRENDAMIENTO" localSheetId="2" hidden="1">{#N/A,#N/A,FALSE,"Aging Summary";#N/A,#N/A,FALSE,"Ratio Analysis";#N/A,#N/A,FALSE,"Test 120 Day Accts";#N/A,#N/A,FALSE,"Tickmarks"}</definedName>
    <definedName name="ARRENDAMIENTO" localSheetId="3" hidden="1">{#N/A,#N/A,FALSE,"Aging Summary";#N/A,#N/A,FALSE,"Ratio Analysis";#N/A,#N/A,FALSE,"Test 120 Day Accts";#N/A,#N/A,FALSE,"Tickmarks"}</definedName>
    <definedName name="ARRENDAMIENTO" localSheetId="4" hidden="1">{#N/A,#N/A,FALSE,"Aging Summary";#N/A,#N/A,FALSE,"Ratio Analysis";#N/A,#N/A,FALSE,"Test 120 Day Accts";#N/A,#N/A,FALSE,"Tickmarks"}</definedName>
    <definedName name="ARRENDAMIENTO" localSheetId="5" hidden="1">{#N/A,#N/A,FALSE,"Aging Summary";#N/A,#N/A,FALSE,"Ratio Analysis";#N/A,#N/A,FALSE,"Test 120 Day Accts";#N/A,#N/A,FALSE,"Tickmarks"}</definedName>
    <definedName name="ARRENDAMIENTO" localSheetId="6" hidden="1">{#N/A,#N/A,FALSE,"Aging Summary";#N/A,#N/A,FALSE,"Ratio Analysis";#N/A,#N/A,FALSE,"Test 120 Day Accts";#N/A,#N/A,FALSE,"Tickmarks"}</definedName>
    <definedName name="ARRENDAMIENTO" localSheetId="7" hidden="1">{#N/A,#N/A,FALSE,"Aging Summary";#N/A,#N/A,FALSE,"Ratio Analysis";#N/A,#N/A,FALSE,"Test 120 Day Accts";#N/A,#N/A,FALSE,"Tickmarks"}</definedName>
    <definedName name="ARRENDAMIENTO" localSheetId="8" hidden="1">{#N/A,#N/A,FALSE,"Aging Summary";#N/A,#N/A,FALSE,"Ratio Analysis";#N/A,#N/A,FALSE,"Test 120 Day Accts";#N/A,#N/A,FALSE,"Tickmarks"}</definedName>
    <definedName name="ARRENDAMIENTO" localSheetId="9" hidden="1">{#N/A,#N/A,FALSE,"Aging Summary";#N/A,#N/A,FALSE,"Ratio Analysis";#N/A,#N/A,FALSE,"Test 120 Day Accts";#N/A,#N/A,FALSE,"Tickmarks"}</definedName>
    <definedName name="ARRENDAMIENTO" localSheetId="10" hidden="1">{#N/A,#N/A,FALSE,"Aging Summary";#N/A,#N/A,FALSE,"Ratio Analysis";#N/A,#N/A,FALSE,"Test 120 Day Accts";#N/A,#N/A,FALSE,"Tickmarks"}</definedName>
    <definedName name="ARRENDAMIENTO" hidden="1">{#N/A,#N/A,FALSE,"Aging Summary";#N/A,#N/A,FALSE,"Ratio Analysis";#N/A,#N/A,FALSE,"Test 120 Day Accts";#N/A,#N/A,FALSE,"Tickmarks"}</definedName>
    <definedName name="AS2DocOpenMode" hidden="1">"AS2DocumentEdit"</definedName>
    <definedName name="B" localSheetId="2" hidden="1">{"PYGS",#N/A,FALSE,"PYG";"ACTIS",#N/A,FALSE,"BCE_GRAL-ACTIVO";"PASIS",#N/A,FALSE,"BCE_GRAL-PASIVO-PATRIM";"CAJAS",#N/A,FALSE,"CAJA"}</definedName>
    <definedName name="B" localSheetId="3" hidden="1">{"PYGS",#N/A,FALSE,"PYG";"ACTIS",#N/A,FALSE,"BCE_GRAL-ACTIVO";"PASIS",#N/A,FALSE,"BCE_GRAL-PASIVO-PATRIM";"CAJAS",#N/A,FALSE,"CAJA"}</definedName>
    <definedName name="B" localSheetId="4" hidden="1">{"PYGS",#N/A,FALSE,"PYG";"ACTIS",#N/A,FALSE,"BCE_GRAL-ACTIVO";"PASIS",#N/A,FALSE,"BCE_GRAL-PASIVO-PATRIM";"CAJAS",#N/A,FALSE,"CAJA"}</definedName>
    <definedName name="B" localSheetId="5" hidden="1">{"PYGS",#N/A,FALSE,"PYG";"ACTIS",#N/A,FALSE,"BCE_GRAL-ACTIVO";"PASIS",#N/A,FALSE,"BCE_GRAL-PASIVO-PATRIM";"CAJAS",#N/A,FALSE,"CAJA"}</definedName>
    <definedName name="B" localSheetId="6" hidden="1">{"PYGS",#N/A,FALSE,"PYG";"ACTIS",#N/A,FALSE,"BCE_GRAL-ACTIVO";"PASIS",#N/A,FALSE,"BCE_GRAL-PASIVO-PATRIM";"CAJAS",#N/A,FALSE,"CAJA"}</definedName>
    <definedName name="B" localSheetId="7" hidden="1">{"PYGS",#N/A,FALSE,"PYG";"ACTIS",#N/A,FALSE,"BCE_GRAL-ACTIVO";"PASIS",#N/A,FALSE,"BCE_GRAL-PASIVO-PATRIM";"CAJAS",#N/A,FALSE,"CAJA"}</definedName>
    <definedName name="B" localSheetId="8" hidden="1">{"PYGS",#N/A,FALSE,"PYG";"ACTIS",#N/A,FALSE,"BCE_GRAL-ACTIVO";"PASIS",#N/A,FALSE,"BCE_GRAL-PASIVO-PATRIM";"CAJAS",#N/A,FALSE,"CAJA"}</definedName>
    <definedName name="B" localSheetId="9" hidden="1">{"PYGS",#N/A,FALSE,"PYG";"ACTIS",#N/A,FALSE,"BCE_GRAL-ACTIVO";"PASIS",#N/A,FALSE,"BCE_GRAL-PASIVO-PATRIM";"CAJAS",#N/A,FALSE,"CAJA"}</definedName>
    <definedName name="B" localSheetId="10" hidden="1">{"PYGS",#N/A,FALSE,"PYG";"ACTIS",#N/A,FALSE,"BCE_GRAL-ACTIVO";"PASIS",#N/A,FALSE,"BCE_GRAL-PASIVO-PATRIM";"CAJAS",#N/A,FALSE,"CAJA"}</definedName>
    <definedName name="B" hidden="1">{"PYGS",#N/A,FALSE,"PYG";"ACTIS",#N/A,FALSE,"BCE_GRAL-ACTIVO";"PASIS",#N/A,FALSE,"BCE_GRAL-PASIVO-PATRIM";"CAJAS",#N/A,FALSE,"CAJA"}</definedName>
    <definedName name="centro" localSheetId="2" hidden="1">{#N/A,#N/A,FALSE,"GRAFICO";#N/A,#N/A,FALSE,"CAJA (2)";#N/A,#N/A,FALSE,"TERCEROS-PROMEDIO";#N/A,#N/A,FALSE,"CAJA";#N/A,#N/A,FALSE,"INGRESOS1995-2003";#N/A,#N/A,FALSE,"GASTOS1995-2003"}</definedName>
    <definedName name="centro" localSheetId="3" hidden="1">{#N/A,#N/A,FALSE,"GRAFICO";#N/A,#N/A,FALSE,"CAJA (2)";#N/A,#N/A,FALSE,"TERCEROS-PROMEDIO";#N/A,#N/A,FALSE,"CAJA";#N/A,#N/A,FALSE,"INGRESOS1995-2003";#N/A,#N/A,FALSE,"GASTOS1995-2003"}</definedName>
    <definedName name="centro" localSheetId="4" hidden="1">{#N/A,#N/A,FALSE,"GRAFICO";#N/A,#N/A,FALSE,"CAJA (2)";#N/A,#N/A,FALSE,"TERCEROS-PROMEDIO";#N/A,#N/A,FALSE,"CAJA";#N/A,#N/A,FALSE,"INGRESOS1995-2003";#N/A,#N/A,FALSE,"GASTOS1995-2003"}</definedName>
    <definedName name="centro" localSheetId="5" hidden="1">{#N/A,#N/A,FALSE,"GRAFICO";#N/A,#N/A,FALSE,"CAJA (2)";#N/A,#N/A,FALSE,"TERCEROS-PROMEDIO";#N/A,#N/A,FALSE,"CAJA";#N/A,#N/A,FALSE,"INGRESOS1995-2003";#N/A,#N/A,FALSE,"GASTOS1995-2003"}</definedName>
    <definedName name="centro" localSheetId="6" hidden="1">{#N/A,#N/A,FALSE,"GRAFICO";#N/A,#N/A,FALSE,"CAJA (2)";#N/A,#N/A,FALSE,"TERCEROS-PROMEDIO";#N/A,#N/A,FALSE,"CAJA";#N/A,#N/A,FALSE,"INGRESOS1995-2003";#N/A,#N/A,FALSE,"GASTOS1995-2003"}</definedName>
    <definedName name="centro" localSheetId="7" hidden="1">{#N/A,#N/A,FALSE,"GRAFICO";#N/A,#N/A,FALSE,"CAJA (2)";#N/A,#N/A,FALSE,"TERCEROS-PROMEDIO";#N/A,#N/A,FALSE,"CAJA";#N/A,#N/A,FALSE,"INGRESOS1995-2003";#N/A,#N/A,FALSE,"GASTOS1995-2003"}</definedName>
    <definedName name="centro" localSheetId="8" hidden="1">{#N/A,#N/A,FALSE,"GRAFICO";#N/A,#N/A,FALSE,"CAJA (2)";#N/A,#N/A,FALSE,"TERCEROS-PROMEDIO";#N/A,#N/A,FALSE,"CAJA";#N/A,#N/A,FALSE,"INGRESOS1995-2003";#N/A,#N/A,FALSE,"GASTOS1995-2003"}</definedName>
    <definedName name="centro" localSheetId="9" hidden="1">{#N/A,#N/A,FALSE,"GRAFICO";#N/A,#N/A,FALSE,"CAJA (2)";#N/A,#N/A,FALSE,"TERCEROS-PROMEDIO";#N/A,#N/A,FALSE,"CAJA";#N/A,#N/A,FALSE,"INGRESOS1995-2003";#N/A,#N/A,FALSE,"GASTOS1995-2003"}</definedName>
    <definedName name="centro" localSheetId="10" hidden="1">{#N/A,#N/A,FALSE,"GRAFICO";#N/A,#N/A,FALSE,"CAJA (2)";#N/A,#N/A,FALSE,"TERCEROS-PROMEDIO";#N/A,#N/A,FALSE,"CAJA";#N/A,#N/A,FALSE,"INGRESOS1995-2003";#N/A,#N/A,FALSE,"GASTOS1995-2003"}</definedName>
    <definedName name="centro" hidden="1">{#N/A,#N/A,FALSE,"GRAFICO";#N/A,#N/A,FALSE,"CAJA (2)";#N/A,#N/A,FALSE,"TERCEROS-PROMEDIO";#N/A,#N/A,FALSE,"CAJA";#N/A,#N/A,FALSE,"INGRESOS1995-2003";#N/A,#N/A,FALSE,"GASTOS1995-2003"}</definedName>
    <definedName name="_xlnm.Criteria" localSheetId="2" hidden="1">{#N/A,#N/A,FALSE,"GRAFICO";#N/A,#N/A,FALSE,"CAJA (2)";#N/A,#N/A,FALSE,"TERCEROS-PROMEDIO";#N/A,#N/A,FALSE,"CAJA";#N/A,#N/A,FALSE,"INGRESOS1995-2003";#N/A,#N/A,FALSE,"GASTOS1995-2003"}</definedName>
    <definedName name="_xlnm.Criteria" localSheetId="3" hidden="1">{#N/A,#N/A,FALSE,"GRAFICO";#N/A,#N/A,FALSE,"CAJA (2)";#N/A,#N/A,FALSE,"TERCEROS-PROMEDIO";#N/A,#N/A,FALSE,"CAJA";#N/A,#N/A,FALSE,"INGRESOS1995-2003";#N/A,#N/A,FALSE,"GASTOS1995-2003"}</definedName>
    <definedName name="_xlnm.Criteria" localSheetId="4" hidden="1">{#N/A,#N/A,FALSE,"GRAFICO";#N/A,#N/A,FALSE,"CAJA (2)";#N/A,#N/A,FALSE,"TERCEROS-PROMEDIO";#N/A,#N/A,FALSE,"CAJA";#N/A,#N/A,FALSE,"INGRESOS1995-2003";#N/A,#N/A,FALSE,"GASTOS1995-2003"}</definedName>
    <definedName name="_xlnm.Criteria" localSheetId="5" hidden="1">{#N/A,#N/A,FALSE,"GRAFICO";#N/A,#N/A,FALSE,"CAJA (2)";#N/A,#N/A,FALSE,"TERCEROS-PROMEDIO";#N/A,#N/A,FALSE,"CAJA";#N/A,#N/A,FALSE,"INGRESOS1995-2003";#N/A,#N/A,FALSE,"GASTOS1995-2003"}</definedName>
    <definedName name="_xlnm.Criteria" localSheetId="6" hidden="1">{#N/A,#N/A,FALSE,"GRAFICO";#N/A,#N/A,FALSE,"CAJA (2)";#N/A,#N/A,FALSE,"TERCEROS-PROMEDIO";#N/A,#N/A,FALSE,"CAJA";#N/A,#N/A,FALSE,"INGRESOS1995-2003";#N/A,#N/A,FALSE,"GASTOS1995-2003"}</definedName>
    <definedName name="_xlnm.Criteria" localSheetId="7" hidden="1">{#N/A,#N/A,FALSE,"GRAFICO";#N/A,#N/A,FALSE,"CAJA (2)";#N/A,#N/A,FALSE,"TERCEROS-PROMEDIO";#N/A,#N/A,FALSE,"CAJA";#N/A,#N/A,FALSE,"INGRESOS1995-2003";#N/A,#N/A,FALSE,"GASTOS1995-2003"}</definedName>
    <definedName name="_xlnm.Criteria" localSheetId="8" hidden="1">{#N/A,#N/A,FALSE,"GRAFICO";#N/A,#N/A,FALSE,"CAJA (2)";#N/A,#N/A,FALSE,"TERCEROS-PROMEDIO";#N/A,#N/A,FALSE,"CAJA";#N/A,#N/A,FALSE,"INGRESOS1995-2003";#N/A,#N/A,FALSE,"GASTOS1995-2003"}</definedName>
    <definedName name="_xlnm.Criteria" localSheetId="9" hidden="1">{#N/A,#N/A,FALSE,"GRAFICO";#N/A,#N/A,FALSE,"CAJA (2)";#N/A,#N/A,FALSE,"TERCEROS-PROMEDIO";#N/A,#N/A,FALSE,"CAJA";#N/A,#N/A,FALSE,"INGRESOS1995-2003";#N/A,#N/A,FALSE,"GASTOS1995-2003"}</definedName>
    <definedName name="_xlnm.Criteria" localSheetId="10" hidden="1">{#N/A,#N/A,FALSE,"GRAFICO";#N/A,#N/A,FALSE,"CAJA (2)";#N/A,#N/A,FALSE,"TERCEROS-PROMEDIO";#N/A,#N/A,FALSE,"CAJA";#N/A,#N/A,FALSE,"INGRESOS1995-2003";#N/A,#N/A,FALSE,"GASTOS1995-2003"}</definedName>
    <definedName name="_xlnm.Criteria" hidden="1">{#N/A,#N/A,FALSE,"GRAFICO";#N/A,#N/A,FALSE,"CAJA (2)";#N/A,#N/A,FALSE,"TERCEROS-PROMEDIO";#N/A,#N/A,FALSE,"CAJA";#N/A,#N/A,FALSE,"INGRESOS1995-2003";#N/A,#N/A,FALSE,"GASTOS1995-2003"}</definedName>
    <definedName name="crt" localSheetId="2" hidden="1">{#N/A,#N/A,FALSE,"GRAFICO";#N/A,#N/A,FALSE,"CAJA (2)";#N/A,#N/A,FALSE,"TERCEROS-PROMEDIO";#N/A,#N/A,FALSE,"CAJA";#N/A,#N/A,FALSE,"INGRESOS1995-2003";#N/A,#N/A,FALSE,"GASTOS1995-2003"}</definedName>
    <definedName name="crt" localSheetId="3" hidden="1">{#N/A,#N/A,FALSE,"GRAFICO";#N/A,#N/A,FALSE,"CAJA (2)";#N/A,#N/A,FALSE,"TERCEROS-PROMEDIO";#N/A,#N/A,FALSE,"CAJA";#N/A,#N/A,FALSE,"INGRESOS1995-2003";#N/A,#N/A,FALSE,"GASTOS1995-2003"}</definedName>
    <definedName name="crt" localSheetId="4" hidden="1">{#N/A,#N/A,FALSE,"GRAFICO";#N/A,#N/A,FALSE,"CAJA (2)";#N/A,#N/A,FALSE,"TERCEROS-PROMEDIO";#N/A,#N/A,FALSE,"CAJA";#N/A,#N/A,FALSE,"INGRESOS1995-2003";#N/A,#N/A,FALSE,"GASTOS1995-2003"}</definedName>
    <definedName name="crt" localSheetId="5" hidden="1">{#N/A,#N/A,FALSE,"GRAFICO";#N/A,#N/A,FALSE,"CAJA (2)";#N/A,#N/A,FALSE,"TERCEROS-PROMEDIO";#N/A,#N/A,FALSE,"CAJA";#N/A,#N/A,FALSE,"INGRESOS1995-2003";#N/A,#N/A,FALSE,"GASTOS1995-2003"}</definedName>
    <definedName name="crt" localSheetId="6" hidden="1">{#N/A,#N/A,FALSE,"GRAFICO";#N/A,#N/A,FALSE,"CAJA (2)";#N/A,#N/A,FALSE,"TERCEROS-PROMEDIO";#N/A,#N/A,FALSE,"CAJA";#N/A,#N/A,FALSE,"INGRESOS1995-2003";#N/A,#N/A,FALSE,"GASTOS1995-2003"}</definedName>
    <definedName name="crt" localSheetId="7" hidden="1">{#N/A,#N/A,FALSE,"GRAFICO";#N/A,#N/A,FALSE,"CAJA (2)";#N/A,#N/A,FALSE,"TERCEROS-PROMEDIO";#N/A,#N/A,FALSE,"CAJA";#N/A,#N/A,FALSE,"INGRESOS1995-2003";#N/A,#N/A,FALSE,"GASTOS1995-2003"}</definedName>
    <definedName name="crt" localSheetId="8" hidden="1">{#N/A,#N/A,FALSE,"GRAFICO";#N/A,#N/A,FALSE,"CAJA (2)";#N/A,#N/A,FALSE,"TERCEROS-PROMEDIO";#N/A,#N/A,FALSE,"CAJA";#N/A,#N/A,FALSE,"INGRESOS1995-2003";#N/A,#N/A,FALSE,"GASTOS1995-2003"}</definedName>
    <definedName name="crt" localSheetId="9" hidden="1">{#N/A,#N/A,FALSE,"GRAFICO";#N/A,#N/A,FALSE,"CAJA (2)";#N/A,#N/A,FALSE,"TERCEROS-PROMEDIO";#N/A,#N/A,FALSE,"CAJA";#N/A,#N/A,FALSE,"INGRESOS1995-2003";#N/A,#N/A,FALSE,"GASTOS1995-2003"}</definedName>
    <definedName name="crt" localSheetId="10" hidden="1">{#N/A,#N/A,FALSE,"GRAFICO";#N/A,#N/A,FALSE,"CAJA (2)";#N/A,#N/A,FALSE,"TERCEROS-PROMEDIO";#N/A,#N/A,FALSE,"CAJA";#N/A,#N/A,FALSE,"INGRESOS1995-2003";#N/A,#N/A,FALSE,"GASTOS1995-2003"}</definedName>
    <definedName name="crt" hidden="1">{#N/A,#N/A,FALSE,"GRAFICO";#N/A,#N/A,FALSE,"CAJA (2)";#N/A,#N/A,FALSE,"TERCEROS-PROMEDIO";#N/A,#N/A,FALSE,"CAJA";#N/A,#N/A,FALSE,"INGRESOS1995-2003";#N/A,#N/A,FALSE,"GASTOS1995-2003"}</definedName>
    <definedName name="D" localSheetId="2" hidden="1">{"PYGT",#N/A,FALSE,"PYG";"ACTIT",#N/A,FALSE,"BCE_GRAL-ACTIVO";"PASIT",#N/A,FALSE,"BCE_GRAL-PASIVO-PATRIM";"CAJAT",#N/A,FALSE,"CAJA"}</definedName>
    <definedName name="D" localSheetId="3" hidden="1">{"PYGT",#N/A,FALSE,"PYG";"ACTIT",#N/A,FALSE,"BCE_GRAL-ACTIVO";"PASIT",#N/A,FALSE,"BCE_GRAL-PASIVO-PATRIM";"CAJAT",#N/A,FALSE,"CAJA"}</definedName>
    <definedName name="D" localSheetId="4" hidden="1">{"PYGT",#N/A,FALSE,"PYG";"ACTIT",#N/A,FALSE,"BCE_GRAL-ACTIVO";"PASIT",#N/A,FALSE,"BCE_GRAL-PASIVO-PATRIM";"CAJAT",#N/A,FALSE,"CAJA"}</definedName>
    <definedName name="D" localSheetId="5" hidden="1">{"PYGT",#N/A,FALSE,"PYG";"ACTIT",#N/A,FALSE,"BCE_GRAL-ACTIVO";"PASIT",#N/A,FALSE,"BCE_GRAL-PASIVO-PATRIM";"CAJAT",#N/A,FALSE,"CAJA"}</definedName>
    <definedName name="D" localSheetId="6" hidden="1">{"PYGT",#N/A,FALSE,"PYG";"ACTIT",#N/A,FALSE,"BCE_GRAL-ACTIVO";"PASIT",#N/A,FALSE,"BCE_GRAL-PASIVO-PATRIM";"CAJAT",#N/A,FALSE,"CAJA"}</definedName>
    <definedName name="D" localSheetId="7" hidden="1">{"PYGT",#N/A,FALSE,"PYG";"ACTIT",#N/A,FALSE,"BCE_GRAL-ACTIVO";"PASIT",#N/A,FALSE,"BCE_GRAL-PASIVO-PATRIM";"CAJAT",#N/A,FALSE,"CAJA"}</definedName>
    <definedName name="D" localSheetId="8" hidden="1">{"PYGT",#N/A,FALSE,"PYG";"ACTIT",#N/A,FALSE,"BCE_GRAL-ACTIVO";"PASIT",#N/A,FALSE,"BCE_GRAL-PASIVO-PATRIM";"CAJAT",#N/A,FALSE,"CAJA"}</definedName>
    <definedName name="D" localSheetId="9" hidden="1">{"PYGT",#N/A,FALSE,"PYG";"ACTIT",#N/A,FALSE,"BCE_GRAL-ACTIVO";"PASIT",#N/A,FALSE,"BCE_GRAL-PASIVO-PATRIM";"CAJAT",#N/A,FALSE,"CAJA"}</definedName>
    <definedName name="D" localSheetId="10" hidden="1">{"PYGT",#N/A,FALSE,"PYG";"ACTIT",#N/A,FALSE,"BCE_GRAL-ACTIVO";"PASIT",#N/A,FALSE,"BCE_GRAL-PASIVO-PATRIM";"CAJAT",#N/A,FALSE,"CAJA"}</definedName>
    <definedName name="D" hidden="1">{"PYGT",#N/A,FALSE,"PYG";"ACTIT",#N/A,FALSE,"BCE_GRAL-ACTIVO";"PASIT",#N/A,FALSE,"BCE_GRAL-PASIVO-PATRIM";"CAJAT",#N/A,FALSE,"CAJA"}</definedName>
    <definedName name="DESFRE" localSheetId="2" hidden="1">{#N/A,#N/A,FALSE,"GRAFICO";#N/A,#N/A,FALSE,"CAJA (2)";#N/A,#N/A,FALSE,"TERCEROS-PROMEDIO";#N/A,#N/A,FALSE,"CAJA";#N/A,#N/A,FALSE,"INGRESOS1995-2003";#N/A,#N/A,FALSE,"GASTOS1995-2003"}</definedName>
    <definedName name="DESFRE" localSheetId="3" hidden="1">{#N/A,#N/A,FALSE,"GRAFICO";#N/A,#N/A,FALSE,"CAJA (2)";#N/A,#N/A,FALSE,"TERCEROS-PROMEDIO";#N/A,#N/A,FALSE,"CAJA";#N/A,#N/A,FALSE,"INGRESOS1995-2003";#N/A,#N/A,FALSE,"GASTOS1995-2003"}</definedName>
    <definedName name="DESFRE" localSheetId="4" hidden="1">{#N/A,#N/A,FALSE,"GRAFICO";#N/A,#N/A,FALSE,"CAJA (2)";#N/A,#N/A,FALSE,"TERCEROS-PROMEDIO";#N/A,#N/A,FALSE,"CAJA";#N/A,#N/A,FALSE,"INGRESOS1995-2003";#N/A,#N/A,FALSE,"GASTOS1995-2003"}</definedName>
    <definedName name="DESFRE" localSheetId="5" hidden="1">{#N/A,#N/A,FALSE,"GRAFICO";#N/A,#N/A,FALSE,"CAJA (2)";#N/A,#N/A,FALSE,"TERCEROS-PROMEDIO";#N/A,#N/A,FALSE,"CAJA";#N/A,#N/A,FALSE,"INGRESOS1995-2003";#N/A,#N/A,FALSE,"GASTOS1995-2003"}</definedName>
    <definedName name="DESFRE" localSheetId="6" hidden="1">{#N/A,#N/A,FALSE,"GRAFICO";#N/A,#N/A,FALSE,"CAJA (2)";#N/A,#N/A,FALSE,"TERCEROS-PROMEDIO";#N/A,#N/A,FALSE,"CAJA";#N/A,#N/A,FALSE,"INGRESOS1995-2003";#N/A,#N/A,FALSE,"GASTOS1995-2003"}</definedName>
    <definedName name="DESFRE" localSheetId="7" hidden="1">{#N/A,#N/A,FALSE,"GRAFICO";#N/A,#N/A,FALSE,"CAJA (2)";#N/A,#N/A,FALSE,"TERCEROS-PROMEDIO";#N/A,#N/A,FALSE,"CAJA";#N/A,#N/A,FALSE,"INGRESOS1995-2003";#N/A,#N/A,FALSE,"GASTOS1995-2003"}</definedName>
    <definedName name="DESFRE" localSheetId="8" hidden="1">{#N/A,#N/A,FALSE,"GRAFICO";#N/A,#N/A,FALSE,"CAJA (2)";#N/A,#N/A,FALSE,"TERCEROS-PROMEDIO";#N/A,#N/A,FALSE,"CAJA";#N/A,#N/A,FALSE,"INGRESOS1995-2003";#N/A,#N/A,FALSE,"GASTOS1995-2003"}</definedName>
    <definedName name="DESFRE" localSheetId="9" hidden="1">{#N/A,#N/A,FALSE,"GRAFICO";#N/A,#N/A,FALSE,"CAJA (2)";#N/A,#N/A,FALSE,"TERCEROS-PROMEDIO";#N/A,#N/A,FALSE,"CAJA";#N/A,#N/A,FALSE,"INGRESOS1995-2003";#N/A,#N/A,FALSE,"GASTOS1995-2003"}</definedName>
    <definedName name="DESFRE" localSheetId="10" hidden="1">{#N/A,#N/A,FALSE,"GRAFICO";#N/A,#N/A,FALSE,"CAJA (2)";#N/A,#N/A,FALSE,"TERCEROS-PROMEDIO";#N/A,#N/A,FALSE,"CAJA";#N/A,#N/A,FALSE,"INGRESOS1995-2003";#N/A,#N/A,FALSE,"GASTOS1995-2003"}</definedName>
    <definedName name="DESFRE" hidden="1">{#N/A,#N/A,FALSE,"GRAFICO";#N/A,#N/A,FALSE,"CAJA (2)";#N/A,#N/A,FALSE,"TERCEROS-PROMEDIO";#N/A,#N/A,FALSE,"CAJA";#N/A,#N/A,FALSE,"INGRESOS1995-2003";#N/A,#N/A,FALSE,"GASTOS1995-2003"}</definedName>
    <definedName name="DISTRIBUCION" localSheetId="2" hidden="1">{#N/A,#N/A,FALSE,"GRAFICO";#N/A,#N/A,FALSE,"CAJA (2)";#N/A,#N/A,FALSE,"TERCEROS-PROMEDIO";#N/A,#N/A,FALSE,"CAJA";#N/A,#N/A,FALSE,"INGRESOS1995-2003";#N/A,#N/A,FALSE,"GASTOS1995-2003"}</definedName>
    <definedName name="DISTRIBUCION" localSheetId="3" hidden="1">{#N/A,#N/A,FALSE,"GRAFICO";#N/A,#N/A,FALSE,"CAJA (2)";#N/A,#N/A,FALSE,"TERCEROS-PROMEDIO";#N/A,#N/A,FALSE,"CAJA";#N/A,#N/A,FALSE,"INGRESOS1995-2003";#N/A,#N/A,FALSE,"GASTOS1995-2003"}</definedName>
    <definedName name="DISTRIBUCION" localSheetId="4" hidden="1">{#N/A,#N/A,FALSE,"GRAFICO";#N/A,#N/A,FALSE,"CAJA (2)";#N/A,#N/A,FALSE,"TERCEROS-PROMEDIO";#N/A,#N/A,FALSE,"CAJA";#N/A,#N/A,FALSE,"INGRESOS1995-2003";#N/A,#N/A,FALSE,"GASTOS1995-2003"}</definedName>
    <definedName name="DISTRIBUCION" localSheetId="5" hidden="1">{#N/A,#N/A,FALSE,"GRAFICO";#N/A,#N/A,FALSE,"CAJA (2)";#N/A,#N/A,FALSE,"TERCEROS-PROMEDIO";#N/A,#N/A,FALSE,"CAJA";#N/A,#N/A,FALSE,"INGRESOS1995-2003";#N/A,#N/A,FALSE,"GASTOS1995-2003"}</definedName>
    <definedName name="DISTRIBUCION" localSheetId="6" hidden="1">{#N/A,#N/A,FALSE,"GRAFICO";#N/A,#N/A,FALSE,"CAJA (2)";#N/A,#N/A,FALSE,"TERCEROS-PROMEDIO";#N/A,#N/A,FALSE,"CAJA";#N/A,#N/A,FALSE,"INGRESOS1995-2003";#N/A,#N/A,FALSE,"GASTOS1995-2003"}</definedName>
    <definedName name="DISTRIBUCION" localSheetId="7" hidden="1">{#N/A,#N/A,FALSE,"GRAFICO";#N/A,#N/A,FALSE,"CAJA (2)";#N/A,#N/A,FALSE,"TERCEROS-PROMEDIO";#N/A,#N/A,FALSE,"CAJA";#N/A,#N/A,FALSE,"INGRESOS1995-2003";#N/A,#N/A,FALSE,"GASTOS1995-2003"}</definedName>
    <definedName name="DISTRIBUCION" localSheetId="8" hidden="1">{#N/A,#N/A,FALSE,"GRAFICO";#N/A,#N/A,FALSE,"CAJA (2)";#N/A,#N/A,FALSE,"TERCEROS-PROMEDIO";#N/A,#N/A,FALSE,"CAJA";#N/A,#N/A,FALSE,"INGRESOS1995-2003";#N/A,#N/A,FALSE,"GASTOS1995-2003"}</definedName>
    <definedName name="DISTRIBUCION" localSheetId="9" hidden="1">{#N/A,#N/A,FALSE,"GRAFICO";#N/A,#N/A,FALSE,"CAJA (2)";#N/A,#N/A,FALSE,"TERCEROS-PROMEDIO";#N/A,#N/A,FALSE,"CAJA";#N/A,#N/A,FALSE,"INGRESOS1995-2003";#N/A,#N/A,FALSE,"GASTOS1995-2003"}</definedName>
    <definedName name="DISTRIBUCION" localSheetId="10" hidden="1">{#N/A,#N/A,FALSE,"GRAFICO";#N/A,#N/A,FALSE,"CAJA (2)";#N/A,#N/A,FALSE,"TERCEROS-PROMEDIO";#N/A,#N/A,FALSE,"CAJA";#N/A,#N/A,FALSE,"INGRESOS1995-2003";#N/A,#N/A,FALSE,"GASTOS1995-2003"}</definedName>
    <definedName name="DISTRIBUCION" hidden="1">{#N/A,#N/A,FALSE,"GRAFICO";#N/A,#N/A,FALSE,"CAJA (2)";#N/A,#N/A,FALSE,"TERCEROS-PROMEDIO";#N/A,#N/A,FALSE,"CAJA";#N/A,#N/A,FALSE,"INGRESOS1995-2003";#N/A,#N/A,FALSE,"GASTOS1995-2003"}</definedName>
    <definedName name="Ebitda" localSheetId="2" hidden="1">{#N/A,#N/A,FALSE,"GRAFICO";#N/A,#N/A,FALSE,"CAJA (2)";#N/A,#N/A,FALSE,"TERCEROS-PROMEDIO";#N/A,#N/A,FALSE,"CAJA";#N/A,#N/A,FALSE,"INGRESOS1995-2003";#N/A,#N/A,FALSE,"GASTOS1995-2003"}</definedName>
    <definedName name="Ebitda" localSheetId="3" hidden="1">{#N/A,#N/A,FALSE,"GRAFICO";#N/A,#N/A,FALSE,"CAJA (2)";#N/A,#N/A,FALSE,"TERCEROS-PROMEDIO";#N/A,#N/A,FALSE,"CAJA";#N/A,#N/A,FALSE,"INGRESOS1995-2003";#N/A,#N/A,FALSE,"GASTOS1995-2003"}</definedName>
    <definedName name="Ebitda" localSheetId="4" hidden="1">{#N/A,#N/A,FALSE,"GRAFICO";#N/A,#N/A,FALSE,"CAJA (2)";#N/A,#N/A,FALSE,"TERCEROS-PROMEDIO";#N/A,#N/A,FALSE,"CAJA";#N/A,#N/A,FALSE,"INGRESOS1995-2003";#N/A,#N/A,FALSE,"GASTOS1995-2003"}</definedName>
    <definedName name="Ebitda" localSheetId="5" hidden="1">{#N/A,#N/A,FALSE,"GRAFICO";#N/A,#N/A,FALSE,"CAJA (2)";#N/A,#N/A,FALSE,"TERCEROS-PROMEDIO";#N/A,#N/A,FALSE,"CAJA";#N/A,#N/A,FALSE,"INGRESOS1995-2003";#N/A,#N/A,FALSE,"GASTOS1995-2003"}</definedName>
    <definedName name="Ebitda" localSheetId="6" hidden="1">{#N/A,#N/A,FALSE,"GRAFICO";#N/A,#N/A,FALSE,"CAJA (2)";#N/A,#N/A,FALSE,"TERCEROS-PROMEDIO";#N/A,#N/A,FALSE,"CAJA";#N/A,#N/A,FALSE,"INGRESOS1995-2003";#N/A,#N/A,FALSE,"GASTOS1995-2003"}</definedName>
    <definedName name="Ebitda" localSheetId="7" hidden="1">{#N/A,#N/A,FALSE,"GRAFICO";#N/A,#N/A,FALSE,"CAJA (2)";#N/A,#N/A,FALSE,"TERCEROS-PROMEDIO";#N/A,#N/A,FALSE,"CAJA";#N/A,#N/A,FALSE,"INGRESOS1995-2003";#N/A,#N/A,FALSE,"GASTOS1995-2003"}</definedName>
    <definedName name="Ebitda" localSheetId="8" hidden="1">{#N/A,#N/A,FALSE,"GRAFICO";#N/A,#N/A,FALSE,"CAJA (2)";#N/A,#N/A,FALSE,"TERCEROS-PROMEDIO";#N/A,#N/A,FALSE,"CAJA";#N/A,#N/A,FALSE,"INGRESOS1995-2003";#N/A,#N/A,FALSE,"GASTOS1995-2003"}</definedName>
    <definedName name="Ebitda" localSheetId="9" hidden="1">{#N/A,#N/A,FALSE,"GRAFICO";#N/A,#N/A,FALSE,"CAJA (2)";#N/A,#N/A,FALSE,"TERCEROS-PROMEDIO";#N/A,#N/A,FALSE,"CAJA";#N/A,#N/A,FALSE,"INGRESOS1995-2003";#N/A,#N/A,FALSE,"GASTOS1995-2003"}</definedName>
    <definedName name="Ebitda" localSheetId="10" hidden="1">{#N/A,#N/A,FALSE,"GRAFICO";#N/A,#N/A,FALSE,"CAJA (2)";#N/A,#N/A,FALSE,"TERCEROS-PROMEDIO";#N/A,#N/A,FALSE,"CAJA";#N/A,#N/A,FALSE,"INGRESOS1995-2003";#N/A,#N/A,FALSE,"GASTOS1995-2003"}</definedName>
    <definedName name="Ebitda" hidden="1">{#N/A,#N/A,FALSE,"GRAFICO";#N/A,#N/A,FALSE,"CAJA (2)";#N/A,#N/A,FALSE,"TERCEROS-PROMEDIO";#N/A,#N/A,FALSE,"CAJA";#N/A,#N/A,FALSE,"INGRESOS1995-2003";#N/A,#N/A,FALSE,"GASTOS1995-2003"}</definedName>
    <definedName name="EE" localSheetId="2" hidden="1">#REF!</definedName>
    <definedName name="EE" localSheetId="3" hidden="1">#REF!</definedName>
    <definedName name="EE" localSheetId="4" hidden="1">#REF!</definedName>
    <definedName name="EE" localSheetId="5" hidden="1">#REF!</definedName>
    <definedName name="EE" localSheetId="6" hidden="1">#REF!</definedName>
    <definedName name="EE" localSheetId="7" hidden="1">#REF!</definedName>
    <definedName name="EE" localSheetId="8" hidden="1">#REF!</definedName>
    <definedName name="EE" localSheetId="9" hidden="1">#REF!</definedName>
    <definedName name="EE" localSheetId="10" hidden="1">#REF!</definedName>
    <definedName name="EE" hidden="1">#REF!</definedName>
    <definedName name="ESCENARIO" localSheetId="2" hidden="1">{#N/A,#N/A,FALSE,"GRAFICO";#N/A,#N/A,FALSE,"CAJA (2)";#N/A,#N/A,FALSE,"TERCEROS-PROMEDIO";#N/A,#N/A,FALSE,"CAJA";#N/A,#N/A,FALSE,"INGRESOS1995-2003";#N/A,#N/A,FALSE,"GASTOS1995-2003"}</definedName>
    <definedName name="ESCENARIO" localSheetId="3" hidden="1">{#N/A,#N/A,FALSE,"GRAFICO";#N/A,#N/A,FALSE,"CAJA (2)";#N/A,#N/A,FALSE,"TERCEROS-PROMEDIO";#N/A,#N/A,FALSE,"CAJA";#N/A,#N/A,FALSE,"INGRESOS1995-2003";#N/A,#N/A,FALSE,"GASTOS1995-2003"}</definedName>
    <definedName name="ESCENARIO" localSheetId="4" hidden="1">{#N/A,#N/A,FALSE,"GRAFICO";#N/A,#N/A,FALSE,"CAJA (2)";#N/A,#N/A,FALSE,"TERCEROS-PROMEDIO";#N/A,#N/A,FALSE,"CAJA";#N/A,#N/A,FALSE,"INGRESOS1995-2003";#N/A,#N/A,FALSE,"GASTOS1995-2003"}</definedName>
    <definedName name="ESCENARIO" localSheetId="5" hidden="1">{#N/A,#N/A,FALSE,"GRAFICO";#N/A,#N/A,FALSE,"CAJA (2)";#N/A,#N/A,FALSE,"TERCEROS-PROMEDIO";#N/A,#N/A,FALSE,"CAJA";#N/A,#N/A,FALSE,"INGRESOS1995-2003";#N/A,#N/A,FALSE,"GASTOS1995-2003"}</definedName>
    <definedName name="ESCENARIO" localSheetId="6" hidden="1">{#N/A,#N/A,FALSE,"GRAFICO";#N/A,#N/A,FALSE,"CAJA (2)";#N/A,#N/A,FALSE,"TERCEROS-PROMEDIO";#N/A,#N/A,FALSE,"CAJA";#N/A,#N/A,FALSE,"INGRESOS1995-2003";#N/A,#N/A,FALSE,"GASTOS1995-2003"}</definedName>
    <definedName name="ESCENARIO" localSheetId="7" hidden="1">{#N/A,#N/A,FALSE,"GRAFICO";#N/A,#N/A,FALSE,"CAJA (2)";#N/A,#N/A,FALSE,"TERCEROS-PROMEDIO";#N/A,#N/A,FALSE,"CAJA";#N/A,#N/A,FALSE,"INGRESOS1995-2003";#N/A,#N/A,FALSE,"GASTOS1995-2003"}</definedName>
    <definedName name="ESCENARIO" localSheetId="8" hidden="1">{#N/A,#N/A,FALSE,"GRAFICO";#N/A,#N/A,FALSE,"CAJA (2)";#N/A,#N/A,FALSE,"TERCEROS-PROMEDIO";#N/A,#N/A,FALSE,"CAJA";#N/A,#N/A,FALSE,"INGRESOS1995-2003";#N/A,#N/A,FALSE,"GASTOS1995-2003"}</definedName>
    <definedName name="ESCENARIO" localSheetId="9" hidden="1">{#N/A,#N/A,FALSE,"GRAFICO";#N/A,#N/A,FALSE,"CAJA (2)";#N/A,#N/A,FALSE,"TERCEROS-PROMEDIO";#N/A,#N/A,FALSE,"CAJA";#N/A,#N/A,FALSE,"INGRESOS1995-2003";#N/A,#N/A,FALSE,"GASTOS1995-2003"}</definedName>
    <definedName name="ESCENARIO" localSheetId="10" hidden="1">{#N/A,#N/A,FALSE,"GRAFICO";#N/A,#N/A,FALSE,"CAJA (2)";#N/A,#N/A,FALSE,"TERCEROS-PROMEDIO";#N/A,#N/A,FALSE,"CAJA";#N/A,#N/A,FALSE,"INGRESOS1995-2003";#N/A,#N/A,FALSE,"GASTOS1995-2003"}</definedName>
    <definedName name="ESCENARIO" hidden="1">{#N/A,#N/A,FALSE,"GRAFICO";#N/A,#N/A,FALSE,"CAJA (2)";#N/A,#N/A,FALSE,"TERCEROS-PROMEDIO";#N/A,#N/A,FALSE,"CAJA";#N/A,#N/A,FALSE,"INGRESOS1995-2003";#N/A,#N/A,FALSE,"GASTOS1995-2003"}</definedName>
    <definedName name="este" localSheetId="2" hidden="1">{"PYGT",#N/A,FALSE,"PYG";"ACTIT",#N/A,FALSE,"BCE_GRAL-ACTIVO";"PASIT",#N/A,FALSE,"BCE_GRAL-PASIVO-PATRIM";"CAJAT",#N/A,FALSE,"CAJA"}</definedName>
    <definedName name="este" localSheetId="3" hidden="1">{"PYGT",#N/A,FALSE,"PYG";"ACTIT",#N/A,FALSE,"BCE_GRAL-ACTIVO";"PASIT",#N/A,FALSE,"BCE_GRAL-PASIVO-PATRIM";"CAJAT",#N/A,FALSE,"CAJA"}</definedName>
    <definedName name="este" localSheetId="4" hidden="1">{"PYGT",#N/A,FALSE,"PYG";"ACTIT",#N/A,FALSE,"BCE_GRAL-ACTIVO";"PASIT",#N/A,FALSE,"BCE_GRAL-PASIVO-PATRIM";"CAJAT",#N/A,FALSE,"CAJA"}</definedName>
    <definedName name="este" localSheetId="5" hidden="1">{"PYGT",#N/A,FALSE,"PYG";"ACTIT",#N/A,FALSE,"BCE_GRAL-ACTIVO";"PASIT",#N/A,FALSE,"BCE_GRAL-PASIVO-PATRIM";"CAJAT",#N/A,FALSE,"CAJA"}</definedName>
    <definedName name="este" localSheetId="6" hidden="1">{"PYGT",#N/A,FALSE,"PYG";"ACTIT",#N/A,FALSE,"BCE_GRAL-ACTIVO";"PASIT",#N/A,FALSE,"BCE_GRAL-PASIVO-PATRIM";"CAJAT",#N/A,FALSE,"CAJA"}</definedName>
    <definedName name="este" localSheetId="7" hidden="1">{"PYGT",#N/A,FALSE,"PYG";"ACTIT",#N/A,FALSE,"BCE_GRAL-ACTIVO";"PASIT",#N/A,FALSE,"BCE_GRAL-PASIVO-PATRIM";"CAJAT",#N/A,FALSE,"CAJA"}</definedName>
    <definedName name="este" localSheetId="8" hidden="1">{"PYGT",#N/A,FALSE,"PYG";"ACTIT",#N/A,FALSE,"BCE_GRAL-ACTIVO";"PASIT",#N/A,FALSE,"BCE_GRAL-PASIVO-PATRIM";"CAJAT",#N/A,FALSE,"CAJA"}</definedName>
    <definedName name="este" localSheetId="9" hidden="1">{"PYGT",#N/A,FALSE,"PYG";"ACTIT",#N/A,FALSE,"BCE_GRAL-ACTIVO";"PASIT",#N/A,FALSE,"BCE_GRAL-PASIVO-PATRIM";"CAJAT",#N/A,FALSE,"CAJA"}</definedName>
    <definedName name="este" localSheetId="10" hidden="1">{"PYGT",#N/A,FALSE,"PYG";"ACTIT",#N/A,FALSE,"BCE_GRAL-ACTIVO";"PASIT",#N/A,FALSE,"BCE_GRAL-PASIVO-PATRIM";"CAJAT",#N/A,FALSE,"CAJA"}</definedName>
    <definedName name="este" hidden="1">{"PYGT",#N/A,FALSE,"PYG";"ACTIT",#N/A,FALSE,"BCE_GRAL-ACTIVO";"PASIT",#N/A,FALSE,"BCE_GRAL-PASIVO-PATRIM";"CAJAT",#N/A,FALSE,"CAJA"}</definedName>
    <definedName name="ESTEWW" localSheetId="2" hidden="1">{#N/A,#N/A,FALSE,"GRAFICO";#N/A,#N/A,FALSE,"CAJA (2)";#N/A,#N/A,FALSE,"TERCEROS-PROMEDIO";#N/A,#N/A,FALSE,"CAJA";#N/A,#N/A,FALSE,"INGRESOS1995-2003";#N/A,#N/A,FALSE,"GASTOS1995-2003"}</definedName>
    <definedName name="ESTEWW" localSheetId="3" hidden="1">{#N/A,#N/A,FALSE,"GRAFICO";#N/A,#N/A,FALSE,"CAJA (2)";#N/A,#N/A,FALSE,"TERCEROS-PROMEDIO";#N/A,#N/A,FALSE,"CAJA";#N/A,#N/A,FALSE,"INGRESOS1995-2003";#N/A,#N/A,FALSE,"GASTOS1995-2003"}</definedName>
    <definedName name="ESTEWW" localSheetId="4" hidden="1">{#N/A,#N/A,FALSE,"GRAFICO";#N/A,#N/A,FALSE,"CAJA (2)";#N/A,#N/A,FALSE,"TERCEROS-PROMEDIO";#N/A,#N/A,FALSE,"CAJA";#N/A,#N/A,FALSE,"INGRESOS1995-2003";#N/A,#N/A,FALSE,"GASTOS1995-2003"}</definedName>
    <definedName name="ESTEWW" localSheetId="5" hidden="1">{#N/A,#N/A,FALSE,"GRAFICO";#N/A,#N/A,FALSE,"CAJA (2)";#N/A,#N/A,FALSE,"TERCEROS-PROMEDIO";#N/A,#N/A,FALSE,"CAJA";#N/A,#N/A,FALSE,"INGRESOS1995-2003";#N/A,#N/A,FALSE,"GASTOS1995-2003"}</definedName>
    <definedName name="ESTEWW" localSheetId="6" hidden="1">{#N/A,#N/A,FALSE,"GRAFICO";#N/A,#N/A,FALSE,"CAJA (2)";#N/A,#N/A,FALSE,"TERCEROS-PROMEDIO";#N/A,#N/A,FALSE,"CAJA";#N/A,#N/A,FALSE,"INGRESOS1995-2003";#N/A,#N/A,FALSE,"GASTOS1995-2003"}</definedName>
    <definedName name="ESTEWW" localSheetId="7" hidden="1">{#N/A,#N/A,FALSE,"GRAFICO";#N/A,#N/A,FALSE,"CAJA (2)";#N/A,#N/A,FALSE,"TERCEROS-PROMEDIO";#N/A,#N/A,FALSE,"CAJA";#N/A,#N/A,FALSE,"INGRESOS1995-2003";#N/A,#N/A,FALSE,"GASTOS1995-2003"}</definedName>
    <definedName name="ESTEWW" localSheetId="8" hidden="1">{#N/A,#N/A,FALSE,"GRAFICO";#N/A,#N/A,FALSE,"CAJA (2)";#N/A,#N/A,FALSE,"TERCEROS-PROMEDIO";#N/A,#N/A,FALSE,"CAJA";#N/A,#N/A,FALSE,"INGRESOS1995-2003";#N/A,#N/A,FALSE,"GASTOS1995-2003"}</definedName>
    <definedName name="ESTEWW" localSheetId="9" hidden="1">{#N/A,#N/A,FALSE,"GRAFICO";#N/A,#N/A,FALSE,"CAJA (2)";#N/A,#N/A,FALSE,"TERCEROS-PROMEDIO";#N/A,#N/A,FALSE,"CAJA";#N/A,#N/A,FALSE,"INGRESOS1995-2003";#N/A,#N/A,FALSE,"GASTOS1995-2003"}</definedName>
    <definedName name="ESTEWW" localSheetId="10" hidden="1">{#N/A,#N/A,FALSE,"GRAFICO";#N/A,#N/A,FALSE,"CAJA (2)";#N/A,#N/A,FALSE,"TERCEROS-PROMEDIO";#N/A,#N/A,FALSE,"CAJA";#N/A,#N/A,FALSE,"INGRESOS1995-2003";#N/A,#N/A,FALSE,"GASTOS1995-2003"}</definedName>
    <definedName name="ESTEWW" hidden="1">{#N/A,#N/A,FALSE,"GRAFICO";#N/A,#N/A,FALSE,"CAJA (2)";#N/A,#N/A,FALSE,"TERCEROS-PROMEDIO";#N/A,#N/A,FALSE,"CAJA";#N/A,#N/A,FALSE,"INGRESOS1995-2003";#N/A,#N/A,FALSE,"GASTOS1995-2003"}</definedName>
    <definedName name="estre" localSheetId="2" hidden="1">{#N/A,#N/A,FALSE,"GRAFICO";#N/A,#N/A,FALSE,"CAJA (2)";#N/A,#N/A,FALSE,"TERCEROS-PROMEDIO";#N/A,#N/A,FALSE,"CAJA";#N/A,#N/A,FALSE,"INGRESOS1995-2003";#N/A,#N/A,FALSE,"GASTOS1995-2003"}</definedName>
    <definedName name="estre" localSheetId="3" hidden="1">{#N/A,#N/A,FALSE,"GRAFICO";#N/A,#N/A,FALSE,"CAJA (2)";#N/A,#N/A,FALSE,"TERCEROS-PROMEDIO";#N/A,#N/A,FALSE,"CAJA";#N/A,#N/A,FALSE,"INGRESOS1995-2003";#N/A,#N/A,FALSE,"GASTOS1995-2003"}</definedName>
    <definedName name="estre" localSheetId="4" hidden="1">{#N/A,#N/A,FALSE,"GRAFICO";#N/A,#N/A,FALSE,"CAJA (2)";#N/A,#N/A,FALSE,"TERCEROS-PROMEDIO";#N/A,#N/A,FALSE,"CAJA";#N/A,#N/A,FALSE,"INGRESOS1995-2003";#N/A,#N/A,FALSE,"GASTOS1995-2003"}</definedName>
    <definedName name="estre" localSheetId="5" hidden="1">{#N/A,#N/A,FALSE,"GRAFICO";#N/A,#N/A,FALSE,"CAJA (2)";#N/A,#N/A,FALSE,"TERCEROS-PROMEDIO";#N/A,#N/A,FALSE,"CAJA";#N/A,#N/A,FALSE,"INGRESOS1995-2003";#N/A,#N/A,FALSE,"GASTOS1995-2003"}</definedName>
    <definedName name="estre" localSheetId="6" hidden="1">{#N/A,#N/A,FALSE,"GRAFICO";#N/A,#N/A,FALSE,"CAJA (2)";#N/A,#N/A,FALSE,"TERCEROS-PROMEDIO";#N/A,#N/A,FALSE,"CAJA";#N/A,#N/A,FALSE,"INGRESOS1995-2003";#N/A,#N/A,FALSE,"GASTOS1995-2003"}</definedName>
    <definedName name="estre" localSheetId="7" hidden="1">{#N/A,#N/A,FALSE,"GRAFICO";#N/A,#N/A,FALSE,"CAJA (2)";#N/A,#N/A,FALSE,"TERCEROS-PROMEDIO";#N/A,#N/A,FALSE,"CAJA";#N/A,#N/A,FALSE,"INGRESOS1995-2003";#N/A,#N/A,FALSE,"GASTOS1995-2003"}</definedName>
    <definedName name="estre" localSheetId="8" hidden="1">{#N/A,#N/A,FALSE,"GRAFICO";#N/A,#N/A,FALSE,"CAJA (2)";#N/A,#N/A,FALSE,"TERCEROS-PROMEDIO";#N/A,#N/A,FALSE,"CAJA";#N/A,#N/A,FALSE,"INGRESOS1995-2003";#N/A,#N/A,FALSE,"GASTOS1995-2003"}</definedName>
    <definedName name="estre" localSheetId="9" hidden="1">{#N/A,#N/A,FALSE,"GRAFICO";#N/A,#N/A,FALSE,"CAJA (2)";#N/A,#N/A,FALSE,"TERCEROS-PROMEDIO";#N/A,#N/A,FALSE,"CAJA";#N/A,#N/A,FALSE,"INGRESOS1995-2003";#N/A,#N/A,FALSE,"GASTOS1995-2003"}</definedName>
    <definedName name="estre" localSheetId="10" hidden="1">{#N/A,#N/A,FALSE,"GRAFICO";#N/A,#N/A,FALSE,"CAJA (2)";#N/A,#N/A,FALSE,"TERCEROS-PROMEDIO";#N/A,#N/A,FALSE,"CAJA";#N/A,#N/A,FALSE,"INGRESOS1995-2003";#N/A,#N/A,FALSE,"GASTOS1995-2003"}</definedName>
    <definedName name="estre" hidden="1">{#N/A,#N/A,FALSE,"GRAFICO";#N/A,#N/A,FALSE,"CAJA (2)";#N/A,#N/A,FALSE,"TERCEROS-PROMEDIO";#N/A,#N/A,FALSE,"CAJA";#N/A,#N/A,FALSE,"INGRESOS1995-2003";#N/A,#N/A,FALSE,"GASTOS1995-2003"}</definedName>
    <definedName name="FIDUCIASOCTUBRE" localSheetId="2" hidden="1">{#N/A,#N/A,FALSE,"Aging Summary";#N/A,#N/A,FALSE,"Ratio Analysis";#N/A,#N/A,FALSE,"Test 120 Day Accts";#N/A,#N/A,FALSE,"Tickmarks"}</definedName>
    <definedName name="FIDUCIASOCTUBRE" localSheetId="3" hidden="1">{#N/A,#N/A,FALSE,"Aging Summary";#N/A,#N/A,FALSE,"Ratio Analysis";#N/A,#N/A,FALSE,"Test 120 Day Accts";#N/A,#N/A,FALSE,"Tickmarks"}</definedName>
    <definedName name="FIDUCIASOCTUBRE" localSheetId="4" hidden="1">{#N/A,#N/A,FALSE,"Aging Summary";#N/A,#N/A,FALSE,"Ratio Analysis";#N/A,#N/A,FALSE,"Test 120 Day Accts";#N/A,#N/A,FALSE,"Tickmarks"}</definedName>
    <definedName name="FIDUCIASOCTUBRE" localSheetId="5" hidden="1">{#N/A,#N/A,FALSE,"Aging Summary";#N/A,#N/A,FALSE,"Ratio Analysis";#N/A,#N/A,FALSE,"Test 120 Day Accts";#N/A,#N/A,FALSE,"Tickmarks"}</definedName>
    <definedName name="FIDUCIASOCTUBRE" localSheetId="6" hidden="1">{#N/A,#N/A,FALSE,"Aging Summary";#N/A,#N/A,FALSE,"Ratio Analysis";#N/A,#N/A,FALSE,"Test 120 Day Accts";#N/A,#N/A,FALSE,"Tickmarks"}</definedName>
    <definedName name="FIDUCIASOCTUBRE" localSheetId="7" hidden="1">{#N/A,#N/A,FALSE,"Aging Summary";#N/A,#N/A,FALSE,"Ratio Analysis";#N/A,#N/A,FALSE,"Test 120 Day Accts";#N/A,#N/A,FALSE,"Tickmarks"}</definedName>
    <definedName name="FIDUCIASOCTUBRE" localSheetId="8" hidden="1">{#N/A,#N/A,FALSE,"Aging Summary";#N/A,#N/A,FALSE,"Ratio Analysis";#N/A,#N/A,FALSE,"Test 120 Day Accts";#N/A,#N/A,FALSE,"Tickmarks"}</definedName>
    <definedName name="FIDUCIASOCTUBRE" localSheetId="9" hidden="1">{#N/A,#N/A,FALSE,"Aging Summary";#N/A,#N/A,FALSE,"Ratio Analysis";#N/A,#N/A,FALSE,"Test 120 Day Accts";#N/A,#N/A,FALSE,"Tickmarks"}</definedName>
    <definedName name="FIDUCIASOCTUBRE" localSheetId="10" hidden="1">{#N/A,#N/A,FALSE,"Aging Summary";#N/A,#N/A,FALSE,"Ratio Analysis";#N/A,#N/A,FALSE,"Test 120 Day Accts";#N/A,#N/A,FALSE,"Tickmarks"}</definedName>
    <definedName name="FIDUCIASOCTUBRE" hidden="1">{#N/A,#N/A,FALSE,"Aging Summary";#N/A,#N/A,FALSE,"Ratio Analysis";#N/A,#N/A,FALSE,"Test 120 Day Accts";#N/A,#N/A,FALSE,"Tickmarks"}</definedName>
    <definedName name="FREV" localSheetId="2" hidden="1">{"PYGT",#N/A,FALSE,"PYG";"ACTIT",#N/A,FALSE,"BCE_GRAL-ACTIVO";"PASIT",#N/A,FALSE,"BCE_GRAL-PASIVO-PATRIM";"CAJAT",#N/A,FALSE,"CAJA"}</definedName>
    <definedName name="FREV" localSheetId="3" hidden="1">{"PYGT",#N/A,FALSE,"PYG";"ACTIT",#N/A,FALSE,"BCE_GRAL-ACTIVO";"PASIT",#N/A,FALSE,"BCE_GRAL-PASIVO-PATRIM";"CAJAT",#N/A,FALSE,"CAJA"}</definedName>
    <definedName name="FREV" localSheetId="4" hidden="1">{"PYGT",#N/A,FALSE,"PYG";"ACTIT",#N/A,FALSE,"BCE_GRAL-ACTIVO";"PASIT",#N/A,FALSE,"BCE_GRAL-PASIVO-PATRIM";"CAJAT",#N/A,FALSE,"CAJA"}</definedName>
    <definedName name="FREV" localSheetId="5" hidden="1">{"PYGT",#N/A,FALSE,"PYG";"ACTIT",#N/A,FALSE,"BCE_GRAL-ACTIVO";"PASIT",#N/A,FALSE,"BCE_GRAL-PASIVO-PATRIM";"CAJAT",#N/A,FALSE,"CAJA"}</definedName>
    <definedName name="FREV" localSheetId="6" hidden="1">{"PYGT",#N/A,FALSE,"PYG";"ACTIT",#N/A,FALSE,"BCE_GRAL-ACTIVO";"PASIT",#N/A,FALSE,"BCE_GRAL-PASIVO-PATRIM";"CAJAT",#N/A,FALSE,"CAJA"}</definedName>
    <definedName name="FREV" localSheetId="7" hidden="1">{"PYGT",#N/A,FALSE,"PYG";"ACTIT",#N/A,FALSE,"BCE_GRAL-ACTIVO";"PASIT",#N/A,FALSE,"BCE_GRAL-PASIVO-PATRIM";"CAJAT",#N/A,FALSE,"CAJA"}</definedName>
    <definedName name="FREV" localSheetId="8" hidden="1">{"PYGT",#N/A,FALSE,"PYG";"ACTIT",#N/A,FALSE,"BCE_GRAL-ACTIVO";"PASIT",#N/A,FALSE,"BCE_GRAL-PASIVO-PATRIM";"CAJAT",#N/A,FALSE,"CAJA"}</definedName>
    <definedName name="FREV" localSheetId="9" hidden="1">{"PYGT",#N/A,FALSE,"PYG";"ACTIT",#N/A,FALSE,"BCE_GRAL-ACTIVO";"PASIT",#N/A,FALSE,"BCE_GRAL-PASIVO-PATRIM";"CAJAT",#N/A,FALSE,"CAJA"}</definedName>
    <definedName name="FREV" localSheetId="10" hidden="1">{"PYGT",#N/A,FALSE,"PYG";"ACTIT",#N/A,FALSE,"BCE_GRAL-ACTIVO";"PASIT",#N/A,FALSE,"BCE_GRAL-PASIVO-PATRIM";"CAJAT",#N/A,FALSE,"CAJA"}</definedName>
    <definedName name="FREV" hidden="1">{"PYGT",#N/A,FALSE,"PYG";"ACTIT",#N/A,FALSE,"BCE_GRAL-ACTIVO";"PASIT",#N/A,FALSE,"BCE_GRAL-PASIVO-PATRIM";"CAJAT",#N/A,FALSE,"CAJA"}</definedName>
    <definedName name="Gastos" localSheetId="2" hidden="1">{#N/A,#N/A,FALSE,"GRAFICO";#N/A,#N/A,FALSE,"CAJA (2)";#N/A,#N/A,FALSE,"TERCEROS-PROMEDIO";#N/A,#N/A,FALSE,"CAJA";#N/A,#N/A,FALSE,"INGRESOS1995-2003";#N/A,#N/A,FALSE,"GASTOS1995-2003"}</definedName>
    <definedName name="Gastos" localSheetId="3" hidden="1">{#N/A,#N/A,FALSE,"GRAFICO";#N/A,#N/A,FALSE,"CAJA (2)";#N/A,#N/A,FALSE,"TERCEROS-PROMEDIO";#N/A,#N/A,FALSE,"CAJA";#N/A,#N/A,FALSE,"INGRESOS1995-2003";#N/A,#N/A,FALSE,"GASTOS1995-2003"}</definedName>
    <definedName name="Gastos" localSheetId="4" hidden="1">{#N/A,#N/A,FALSE,"GRAFICO";#N/A,#N/A,FALSE,"CAJA (2)";#N/A,#N/A,FALSE,"TERCEROS-PROMEDIO";#N/A,#N/A,FALSE,"CAJA";#N/A,#N/A,FALSE,"INGRESOS1995-2003";#N/A,#N/A,FALSE,"GASTOS1995-2003"}</definedName>
    <definedName name="Gastos" localSheetId="5" hidden="1">{#N/A,#N/A,FALSE,"GRAFICO";#N/A,#N/A,FALSE,"CAJA (2)";#N/A,#N/A,FALSE,"TERCEROS-PROMEDIO";#N/A,#N/A,FALSE,"CAJA";#N/A,#N/A,FALSE,"INGRESOS1995-2003";#N/A,#N/A,FALSE,"GASTOS1995-2003"}</definedName>
    <definedName name="Gastos" localSheetId="6" hidden="1">{#N/A,#N/A,FALSE,"GRAFICO";#N/A,#N/A,FALSE,"CAJA (2)";#N/A,#N/A,FALSE,"TERCEROS-PROMEDIO";#N/A,#N/A,FALSE,"CAJA";#N/A,#N/A,FALSE,"INGRESOS1995-2003";#N/A,#N/A,FALSE,"GASTOS1995-2003"}</definedName>
    <definedName name="Gastos" localSheetId="7" hidden="1">{#N/A,#N/A,FALSE,"GRAFICO";#N/A,#N/A,FALSE,"CAJA (2)";#N/A,#N/A,FALSE,"TERCEROS-PROMEDIO";#N/A,#N/A,FALSE,"CAJA";#N/A,#N/A,FALSE,"INGRESOS1995-2003";#N/A,#N/A,FALSE,"GASTOS1995-2003"}</definedName>
    <definedName name="Gastos" localSheetId="8" hidden="1">{#N/A,#N/A,FALSE,"GRAFICO";#N/A,#N/A,FALSE,"CAJA (2)";#N/A,#N/A,FALSE,"TERCEROS-PROMEDIO";#N/A,#N/A,FALSE,"CAJA";#N/A,#N/A,FALSE,"INGRESOS1995-2003";#N/A,#N/A,FALSE,"GASTOS1995-2003"}</definedName>
    <definedName name="Gastos" localSheetId="9" hidden="1">{#N/A,#N/A,FALSE,"GRAFICO";#N/A,#N/A,FALSE,"CAJA (2)";#N/A,#N/A,FALSE,"TERCEROS-PROMEDIO";#N/A,#N/A,FALSE,"CAJA";#N/A,#N/A,FALSE,"INGRESOS1995-2003";#N/A,#N/A,FALSE,"GASTOS1995-2003"}</definedName>
    <definedName name="Gastos" localSheetId="10" hidden="1">{#N/A,#N/A,FALSE,"GRAFICO";#N/A,#N/A,FALSE,"CAJA (2)";#N/A,#N/A,FALSE,"TERCEROS-PROMEDIO";#N/A,#N/A,FALSE,"CAJA";#N/A,#N/A,FALSE,"INGRESOS1995-2003";#N/A,#N/A,FALSE,"GASTOS1995-2003"}</definedName>
    <definedName name="Gastos" hidden="1">{#N/A,#N/A,FALSE,"GRAFICO";#N/A,#N/A,FALSE,"CAJA (2)";#N/A,#N/A,FALSE,"TERCEROS-PROMEDIO";#N/A,#N/A,FALSE,"CAJA";#N/A,#N/A,FALSE,"INGRESOS1995-2003";#N/A,#N/A,FALSE,"GASTOS1995-2003"}</definedName>
    <definedName name="hoha" localSheetId="2" hidden="1">{"PYGT",#N/A,FALSE,"PYG";"ACTIT",#N/A,FALSE,"BCE_GRAL-ACTIVO";"PASIT",#N/A,FALSE,"BCE_GRAL-PASIVO-PATRIM";"CAJAT",#N/A,FALSE,"CAJA"}</definedName>
    <definedName name="hoha" localSheetId="3" hidden="1">{"PYGT",#N/A,FALSE,"PYG";"ACTIT",#N/A,FALSE,"BCE_GRAL-ACTIVO";"PASIT",#N/A,FALSE,"BCE_GRAL-PASIVO-PATRIM";"CAJAT",#N/A,FALSE,"CAJA"}</definedName>
    <definedName name="hoha" localSheetId="4" hidden="1">{"PYGT",#N/A,FALSE,"PYG";"ACTIT",#N/A,FALSE,"BCE_GRAL-ACTIVO";"PASIT",#N/A,FALSE,"BCE_GRAL-PASIVO-PATRIM";"CAJAT",#N/A,FALSE,"CAJA"}</definedName>
    <definedName name="hoha" localSheetId="5" hidden="1">{"PYGT",#N/A,FALSE,"PYG";"ACTIT",#N/A,FALSE,"BCE_GRAL-ACTIVO";"PASIT",#N/A,FALSE,"BCE_GRAL-PASIVO-PATRIM";"CAJAT",#N/A,FALSE,"CAJA"}</definedName>
    <definedName name="hoha" localSheetId="6" hidden="1">{"PYGT",#N/A,FALSE,"PYG";"ACTIT",#N/A,FALSE,"BCE_GRAL-ACTIVO";"PASIT",#N/A,FALSE,"BCE_GRAL-PASIVO-PATRIM";"CAJAT",#N/A,FALSE,"CAJA"}</definedName>
    <definedName name="hoha" localSheetId="7" hidden="1">{"PYGT",#N/A,FALSE,"PYG";"ACTIT",#N/A,FALSE,"BCE_GRAL-ACTIVO";"PASIT",#N/A,FALSE,"BCE_GRAL-PASIVO-PATRIM";"CAJAT",#N/A,FALSE,"CAJA"}</definedName>
    <definedName name="hoha" localSheetId="8" hidden="1">{"PYGT",#N/A,FALSE,"PYG";"ACTIT",#N/A,FALSE,"BCE_GRAL-ACTIVO";"PASIT",#N/A,FALSE,"BCE_GRAL-PASIVO-PATRIM";"CAJAT",#N/A,FALSE,"CAJA"}</definedName>
    <definedName name="hoha" localSheetId="9" hidden="1">{"PYGT",#N/A,FALSE,"PYG";"ACTIT",#N/A,FALSE,"BCE_GRAL-ACTIVO";"PASIT",#N/A,FALSE,"BCE_GRAL-PASIVO-PATRIM";"CAJAT",#N/A,FALSE,"CAJA"}</definedName>
    <definedName name="hoha" localSheetId="10" hidden="1">{"PYGT",#N/A,FALSE,"PYG";"ACTIT",#N/A,FALSE,"BCE_GRAL-ACTIVO";"PASIT",#N/A,FALSE,"BCE_GRAL-PASIVO-PATRIM";"CAJAT",#N/A,FALSE,"CAJA"}</definedName>
    <definedName name="hoha" hidden="1">{"PYGT",#N/A,FALSE,"PYG";"ACTIT",#N/A,FALSE,"BCE_GRAL-ACTIVO";"PASIT",#N/A,FALSE,"BCE_GRAL-PASIVO-PATRIM";"CAJAT",#N/A,FALSE,"CAJA"}</definedName>
    <definedName name="HTML_CodePage" hidden="1">1252</definedName>
    <definedName name="HTML_Control" localSheetId="2" hidden="1">{"'PACÍFICO12'!$A$1:$E$6"}</definedName>
    <definedName name="HTML_Control" localSheetId="3" hidden="1">{"'PACÍFICO12'!$A$1:$E$6"}</definedName>
    <definedName name="HTML_Control" localSheetId="4" hidden="1">{"'PACÍFICO12'!$A$1:$E$6"}</definedName>
    <definedName name="HTML_Control" localSheetId="5" hidden="1">{"'PACÍFICO12'!$A$1:$E$6"}</definedName>
    <definedName name="HTML_Control" localSheetId="6" hidden="1">{"'PACÍFICO12'!$A$1:$E$6"}</definedName>
    <definedName name="HTML_Control" localSheetId="7" hidden="1">{"'PACÍFICO12'!$A$1:$E$6"}</definedName>
    <definedName name="HTML_Control" localSheetId="8" hidden="1">{"'PACÍFICO12'!$A$1:$E$6"}</definedName>
    <definedName name="HTML_Control" localSheetId="9" hidden="1">{"'PACÍFICO12'!$A$1:$E$6"}</definedName>
    <definedName name="HTML_Control" localSheetId="10" hidden="1">{"'PACÍFICO12'!$A$1:$E$6"}</definedName>
    <definedName name="HTML_Control" hidden="1">{"'PACÍFICO12'!$A$1:$E$6"}</definedName>
    <definedName name="HTML_Description" hidden="1">""</definedName>
    <definedName name="HTML_Email" hidden="1">""</definedName>
    <definedName name="HTML_Header" hidden="1">"PACÍFICO12"</definedName>
    <definedName name="HTML_LastUpdate" hidden="1">"11/12/01"</definedName>
    <definedName name="HTML_LineAfter" hidden="1">FALSE</definedName>
    <definedName name="HTML_LineBefore" hidden="1">FALSE</definedName>
    <definedName name="HTML_Name" hidden="1">"GERENCIA DE SISTEMAS"</definedName>
    <definedName name="HTML_OBDlg2" hidden="1">TRUE</definedName>
    <definedName name="HTML_OBDlg4" hidden="1">TRUE</definedName>
    <definedName name="HTML_OS" hidden="1">0</definedName>
    <definedName name="HTML_PathFile" hidden="1">"\\Sap1002264\c\COMPAQ\HTML.htm"</definedName>
    <definedName name="HTML_Title" hidden="1">"Planeacion 2002-cto11"</definedName>
    <definedName name="I" localSheetId="2" hidden="1">{"PYGT",#N/A,FALSE,"PYG";"ACTIT",#N/A,FALSE,"BCE_GRAL-ACTIVO";"PASIT",#N/A,FALSE,"BCE_GRAL-PASIVO-PATRIM";"CAJAT",#N/A,FALSE,"CAJA"}</definedName>
    <definedName name="I" localSheetId="3" hidden="1">{"PYGT",#N/A,FALSE,"PYG";"ACTIT",#N/A,FALSE,"BCE_GRAL-ACTIVO";"PASIT",#N/A,FALSE,"BCE_GRAL-PASIVO-PATRIM";"CAJAT",#N/A,FALSE,"CAJA"}</definedName>
    <definedName name="I" localSheetId="4" hidden="1">{"PYGT",#N/A,FALSE,"PYG";"ACTIT",#N/A,FALSE,"BCE_GRAL-ACTIVO";"PASIT",#N/A,FALSE,"BCE_GRAL-PASIVO-PATRIM";"CAJAT",#N/A,FALSE,"CAJA"}</definedName>
    <definedName name="I" localSheetId="5" hidden="1">{"PYGT",#N/A,FALSE,"PYG";"ACTIT",#N/A,FALSE,"BCE_GRAL-ACTIVO";"PASIT",#N/A,FALSE,"BCE_GRAL-PASIVO-PATRIM";"CAJAT",#N/A,FALSE,"CAJA"}</definedName>
    <definedName name="I" localSheetId="6" hidden="1">{"PYGT",#N/A,FALSE,"PYG";"ACTIT",#N/A,FALSE,"BCE_GRAL-ACTIVO";"PASIT",#N/A,FALSE,"BCE_GRAL-PASIVO-PATRIM";"CAJAT",#N/A,FALSE,"CAJA"}</definedName>
    <definedName name="I" localSheetId="7" hidden="1">{"PYGT",#N/A,FALSE,"PYG";"ACTIT",#N/A,FALSE,"BCE_GRAL-ACTIVO";"PASIT",#N/A,FALSE,"BCE_GRAL-PASIVO-PATRIM";"CAJAT",#N/A,FALSE,"CAJA"}</definedName>
    <definedName name="I" localSheetId="8" hidden="1">{"PYGT",#N/A,FALSE,"PYG";"ACTIT",#N/A,FALSE,"BCE_GRAL-ACTIVO";"PASIT",#N/A,FALSE,"BCE_GRAL-PASIVO-PATRIM";"CAJAT",#N/A,FALSE,"CAJA"}</definedName>
    <definedName name="I" localSheetId="9" hidden="1">{"PYGT",#N/A,FALSE,"PYG";"ACTIT",#N/A,FALSE,"BCE_GRAL-ACTIVO";"PASIT",#N/A,FALSE,"BCE_GRAL-PASIVO-PATRIM";"CAJAT",#N/A,FALSE,"CAJA"}</definedName>
    <definedName name="I" localSheetId="10" hidden="1">{"PYGT",#N/A,FALSE,"PYG";"ACTIT",#N/A,FALSE,"BCE_GRAL-ACTIVO";"PASIT",#N/A,FALSE,"BCE_GRAL-PASIVO-PATRIM";"CAJAT",#N/A,FALSE,"CAJA"}</definedName>
    <definedName name="I" hidden="1">{"PYGT",#N/A,FALSE,"PYG";"ACTIT",#N/A,FALSE,"BCE_GRAL-ACTIVO";"PASIT",#N/A,FALSE,"BCE_GRAL-PASIVO-PATRIM";"CAJAT",#N/A,FALSE,"CAJA"}</definedName>
    <definedName name="K" localSheetId="2" hidden="1">{"PYGT",#N/A,FALSE,"PYG";"ACTIT",#N/A,FALSE,"BCE_GRAL-ACTIVO";"PASIT",#N/A,FALSE,"BCE_GRAL-PASIVO-PATRIM";"CAJAT",#N/A,FALSE,"CAJA"}</definedName>
    <definedName name="K" localSheetId="3" hidden="1">{"PYGT",#N/A,FALSE,"PYG";"ACTIT",#N/A,FALSE,"BCE_GRAL-ACTIVO";"PASIT",#N/A,FALSE,"BCE_GRAL-PASIVO-PATRIM";"CAJAT",#N/A,FALSE,"CAJA"}</definedName>
    <definedName name="K" localSheetId="4" hidden="1">{"PYGT",#N/A,FALSE,"PYG";"ACTIT",#N/A,FALSE,"BCE_GRAL-ACTIVO";"PASIT",#N/A,FALSE,"BCE_GRAL-PASIVO-PATRIM";"CAJAT",#N/A,FALSE,"CAJA"}</definedName>
    <definedName name="K" localSheetId="5" hidden="1">{"PYGT",#N/A,FALSE,"PYG";"ACTIT",#N/A,FALSE,"BCE_GRAL-ACTIVO";"PASIT",#N/A,FALSE,"BCE_GRAL-PASIVO-PATRIM";"CAJAT",#N/A,FALSE,"CAJA"}</definedName>
    <definedName name="K" localSheetId="6" hidden="1">{"PYGT",#N/A,FALSE,"PYG";"ACTIT",#N/A,FALSE,"BCE_GRAL-ACTIVO";"PASIT",#N/A,FALSE,"BCE_GRAL-PASIVO-PATRIM";"CAJAT",#N/A,FALSE,"CAJA"}</definedName>
    <definedName name="K" localSheetId="7" hidden="1">{"PYGT",#N/A,FALSE,"PYG";"ACTIT",#N/A,FALSE,"BCE_GRAL-ACTIVO";"PASIT",#N/A,FALSE,"BCE_GRAL-PASIVO-PATRIM";"CAJAT",#N/A,FALSE,"CAJA"}</definedName>
    <definedName name="K" localSheetId="8" hidden="1">{"PYGT",#N/A,FALSE,"PYG";"ACTIT",#N/A,FALSE,"BCE_GRAL-ACTIVO";"PASIT",#N/A,FALSE,"BCE_GRAL-PASIVO-PATRIM";"CAJAT",#N/A,FALSE,"CAJA"}</definedName>
    <definedName name="K" localSheetId="9" hidden="1">{"PYGT",#N/A,FALSE,"PYG";"ACTIT",#N/A,FALSE,"BCE_GRAL-ACTIVO";"PASIT",#N/A,FALSE,"BCE_GRAL-PASIVO-PATRIM";"CAJAT",#N/A,FALSE,"CAJA"}</definedName>
    <definedName name="K" localSheetId="10" hidden="1">{"PYGT",#N/A,FALSE,"PYG";"ACTIT",#N/A,FALSE,"BCE_GRAL-ACTIVO";"PASIT",#N/A,FALSE,"BCE_GRAL-PASIVO-PATRIM";"CAJAT",#N/A,FALSE,"CAJA"}</definedName>
    <definedName name="K" hidden="1">{"PYGT",#N/A,FALSE,"PYG";"ACTIT",#N/A,FALSE,"BCE_GRAL-ACTIVO";"PASIT",#N/A,FALSE,"BCE_GRAL-PASIVO-PATRIM";"CAJAT",#N/A,FALSE,"CAJA"}</definedName>
    <definedName name="KO" localSheetId="2" hidden="1">#REF!</definedName>
    <definedName name="KO" localSheetId="3" hidden="1">#REF!</definedName>
    <definedName name="KO" localSheetId="4" hidden="1">#REF!</definedName>
    <definedName name="KO" localSheetId="5" hidden="1">#REF!</definedName>
    <definedName name="KO" localSheetId="6" hidden="1">#REF!</definedName>
    <definedName name="KO" localSheetId="7" hidden="1">#REF!</definedName>
    <definedName name="KO" localSheetId="8" hidden="1">#REF!</definedName>
    <definedName name="KO" localSheetId="9" hidden="1">#REF!</definedName>
    <definedName name="KO" localSheetId="10" hidden="1">#REF!</definedName>
    <definedName name="KO" hidden="1">#REF!</definedName>
    <definedName name="LL" localSheetId="3" hidden="1">#REF!</definedName>
    <definedName name="LL" localSheetId="6" hidden="1">#REF!</definedName>
    <definedName name="LL" localSheetId="8" hidden="1">#REF!</definedName>
    <definedName name="LL" localSheetId="10" hidden="1">#REF!</definedName>
    <definedName name="LL" hidden="1">#REF!</definedName>
    <definedName name="lo" localSheetId="2" hidden="1">{#N/A,#N/A,FALSE,"GRAFICO";#N/A,#N/A,FALSE,"CAJA (2)";#N/A,#N/A,FALSE,"TERCEROS-PROMEDIO";#N/A,#N/A,FALSE,"CAJA";#N/A,#N/A,FALSE,"INGRESOS1995-2003";#N/A,#N/A,FALSE,"GASTOS1995-2003"}</definedName>
    <definedName name="lo" localSheetId="3" hidden="1">{#N/A,#N/A,FALSE,"GRAFICO";#N/A,#N/A,FALSE,"CAJA (2)";#N/A,#N/A,FALSE,"TERCEROS-PROMEDIO";#N/A,#N/A,FALSE,"CAJA";#N/A,#N/A,FALSE,"INGRESOS1995-2003";#N/A,#N/A,FALSE,"GASTOS1995-2003"}</definedName>
    <definedName name="lo" localSheetId="4" hidden="1">{#N/A,#N/A,FALSE,"GRAFICO";#N/A,#N/A,FALSE,"CAJA (2)";#N/A,#N/A,FALSE,"TERCEROS-PROMEDIO";#N/A,#N/A,FALSE,"CAJA";#N/A,#N/A,FALSE,"INGRESOS1995-2003";#N/A,#N/A,FALSE,"GASTOS1995-2003"}</definedName>
    <definedName name="lo" localSheetId="5" hidden="1">{#N/A,#N/A,FALSE,"GRAFICO";#N/A,#N/A,FALSE,"CAJA (2)";#N/A,#N/A,FALSE,"TERCEROS-PROMEDIO";#N/A,#N/A,FALSE,"CAJA";#N/A,#N/A,FALSE,"INGRESOS1995-2003";#N/A,#N/A,FALSE,"GASTOS1995-2003"}</definedName>
    <definedName name="lo" localSheetId="6" hidden="1">{#N/A,#N/A,FALSE,"GRAFICO";#N/A,#N/A,FALSE,"CAJA (2)";#N/A,#N/A,FALSE,"TERCEROS-PROMEDIO";#N/A,#N/A,FALSE,"CAJA";#N/A,#N/A,FALSE,"INGRESOS1995-2003";#N/A,#N/A,FALSE,"GASTOS1995-2003"}</definedName>
    <definedName name="lo" localSheetId="7" hidden="1">{#N/A,#N/A,FALSE,"GRAFICO";#N/A,#N/A,FALSE,"CAJA (2)";#N/A,#N/A,FALSE,"TERCEROS-PROMEDIO";#N/A,#N/A,FALSE,"CAJA";#N/A,#N/A,FALSE,"INGRESOS1995-2003";#N/A,#N/A,FALSE,"GASTOS1995-2003"}</definedName>
    <definedName name="lo" localSheetId="8" hidden="1">{#N/A,#N/A,FALSE,"GRAFICO";#N/A,#N/A,FALSE,"CAJA (2)";#N/A,#N/A,FALSE,"TERCEROS-PROMEDIO";#N/A,#N/A,FALSE,"CAJA";#N/A,#N/A,FALSE,"INGRESOS1995-2003";#N/A,#N/A,FALSE,"GASTOS1995-2003"}</definedName>
    <definedName name="lo" localSheetId="9" hidden="1">{#N/A,#N/A,FALSE,"GRAFICO";#N/A,#N/A,FALSE,"CAJA (2)";#N/A,#N/A,FALSE,"TERCEROS-PROMEDIO";#N/A,#N/A,FALSE,"CAJA";#N/A,#N/A,FALSE,"INGRESOS1995-2003";#N/A,#N/A,FALSE,"GASTOS1995-2003"}</definedName>
    <definedName name="lo" localSheetId="10" hidden="1">{#N/A,#N/A,FALSE,"GRAFICO";#N/A,#N/A,FALSE,"CAJA (2)";#N/A,#N/A,FALSE,"TERCEROS-PROMEDIO";#N/A,#N/A,FALSE,"CAJA";#N/A,#N/A,FALSE,"INGRESOS1995-2003";#N/A,#N/A,FALSE,"GASTOS1995-2003"}</definedName>
    <definedName name="lo" hidden="1">{#N/A,#N/A,FALSE,"GRAFICO";#N/A,#N/A,FALSE,"CAJA (2)";#N/A,#N/A,FALSE,"TERCEROS-PROMEDIO";#N/A,#N/A,FALSE,"CAJA";#N/A,#N/A,FALSE,"INGRESOS1995-2003";#N/A,#N/A,FALSE,"GASTOS1995-2003"}</definedName>
    <definedName name="MarkP" localSheetId="2" hidden="1">{#N/A,#N/A,FALSE,"GRAFICO";#N/A,#N/A,FALSE,"CAJA (2)";#N/A,#N/A,FALSE,"TERCEROS-PROMEDIO";#N/A,#N/A,FALSE,"CAJA";#N/A,#N/A,FALSE,"INGRESOS1995-2003";#N/A,#N/A,FALSE,"GASTOS1995-2003"}</definedName>
    <definedName name="MarkP" localSheetId="3" hidden="1">{#N/A,#N/A,FALSE,"GRAFICO";#N/A,#N/A,FALSE,"CAJA (2)";#N/A,#N/A,FALSE,"TERCEROS-PROMEDIO";#N/A,#N/A,FALSE,"CAJA";#N/A,#N/A,FALSE,"INGRESOS1995-2003";#N/A,#N/A,FALSE,"GASTOS1995-2003"}</definedName>
    <definedName name="MarkP" localSheetId="4" hidden="1">{#N/A,#N/A,FALSE,"GRAFICO";#N/A,#N/A,FALSE,"CAJA (2)";#N/A,#N/A,FALSE,"TERCEROS-PROMEDIO";#N/A,#N/A,FALSE,"CAJA";#N/A,#N/A,FALSE,"INGRESOS1995-2003";#N/A,#N/A,FALSE,"GASTOS1995-2003"}</definedName>
    <definedName name="MarkP" localSheetId="5" hidden="1">{#N/A,#N/A,FALSE,"GRAFICO";#N/A,#N/A,FALSE,"CAJA (2)";#N/A,#N/A,FALSE,"TERCEROS-PROMEDIO";#N/A,#N/A,FALSE,"CAJA";#N/A,#N/A,FALSE,"INGRESOS1995-2003";#N/A,#N/A,FALSE,"GASTOS1995-2003"}</definedName>
    <definedName name="MarkP" localSheetId="6" hidden="1">{#N/A,#N/A,FALSE,"GRAFICO";#N/A,#N/A,FALSE,"CAJA (2)";#N/A,#N/A,FALSE,"TERCEROS-PROMEDIO";#N/A,#N/A,FALSE,"CAJA";#N/A,#N/A,FALSE,"INGRESOS1995-2003";#N/A,#N/A,FALSE,"GASTOS1995-2003"}</definedName>
    <definedName name="MarkP" localSheetId="7" hidden="1">{#N/A,#N/A,FALSE,"GRAFICO";#N/A,#N/A,FALSE,"CAJA (2)";#N/A,#N/A,FALSE,"TERCEROS-PROMEDIO";#N/A,#N/A,FALSE,"CAJA";#N/A,#N/A,FALSE,"INGRESOS1995-2003";#N/A,#N/A,FALSE,"GASTOS1995-2003"}</definedName>
    <definedName name="MarkP" localSheetId="8" hidden="1">{#N/A,#N/A,FALSE,"GRAFICO";#N/A,#N/A,FALSE,"CAJA (2)";#N/A,#N/A,FALSE,"TERCEROS-PROMEDIO";#N/A,#N/A,FALSE,"CAJA";#N/A,#N/A,FALSE,"INGRESOS1995-2003";#N/A,#N/A,FALSE,"GASTOS1995-2003"}</definedName>
    <definedName name="MarkP" localSheetId="9" hidden="1">{#N/A,#N/A,FALSE,"GRAFICO";#N/A,#N/A,FALSE,"CAJA (2)";#N/A,#N/A,FALSE,"TERCEROS-PROMEDIO";#N/A,#N/A,FALSE,"CAJA";#N/A,#N/A,FALSE,"INGRESOS1995-2003";#N/A,#N/A,FALSE,"GASTOS1995-2003"}</definedName>
    <definedName name="MarkP" localSheetId="10" hidden="1">{#N/A,#N/A,FALSE,"GRAFICO";#N/A,#N/A,FALSE,"CAJA (2)";#N/A,#N/A,FALSE,"TERCEROS-PROMEDIO";#N/A,#N/A,FALSE,"CAJA";#N/A,#N/A,FALSE,"INGRESOS1995-2003";#N/A,#N/A,FALSE,"GASTOS1995-2003"}</definedName>
    <definedName name="MarkP" hidden="1">{#N/A,#N/A,FALSE,"GRAFICO";#N/A,#N/A,FALSE,"CAJA (2)";#N/A,#N/A,FALSE,"TERCEROS-PROMEDIO";#N/A,#N/A,FALSE,"CAJA";#N/A,#N/A,FALSE,"INGRESOS1995-2003";#N/A,#N/A,FALSE,"GASTOS1995-2003"}</definedName>
    <definedName name="NO" localSheetId="2" hidden="1">{"PYGT",#N/A,FALSE,"PYG";"ACTIT",#N/A,FALSE,"BCE_GRAL-ACTIVO";"PASIT",#N/A,FALSE,"BCE_GRAL-PASIVO-PATRIM";"CAJAT",#N/A,FALSE,"CAJA"}</definedName>
    <definedName name="NO" localSheetId="3" hidden="1">{"PYGT",#N/A,FALSE,"PYG";"ACTIT",#N/A,FALSE,"BCE_GRAL-ACTIVO";"PASIT",#N/A,FALSE,"BCE_GRAL-PASIVO-PATRIM";"CAJAT",#N/A,FALSE,"CAJA"}</definedName>
    <definedName name="NO" localSheetId="4" hidden="1">{"PYGT",#N/A,FALSE,"PYG";"ACTIT",#N/A,FALSE,"BCE_GRAL-ACTIVO";"PASIT",#N/A,FALSE,"BCE_GRAL-PASIVO-PATRIM";"CAJAT",#N/A,FALSE,"CAJA"}</definedName>
    <definedName name="NO" localSheetId="5" hidden="1">{"PYGT",#N/A,FALSE,"PYG";"ACTIT",#N/A,FALSE,"BCE_GRAL-ACTIVO";"PASIT",#N/A,FALSE,"BCE_GRAL-PASIVO-PATRIM";"CAJAT",#N/A,FALSE,"CAJA"}</definedName>
    <definedName name="NO" localSheetId="6" hidden="1">{"PYGT",#N/A,FALSE,"PYG";"ACTIT",#N/A,FALSE,"BCE_GRAL-ACTIVO";"PASIT",#N/A,FALSE,"BCE_GRAL-PASIVO-PATRIM";"CAJAT",#N/A,FALSE,"CAJA"}</definedName>
    <definedName name="NO" localSheetId="7" hidden="1">{"PYGT",#N/A,FALSE,"PYG";"ACTIT",#N/A,FALSE,"BCE_GRAL-ACTIVO";"PASIT",#N/A,FALSE,"BCE_GRAL-PASIVO-PATRIM";"CAJAT",#N/A,FALSE,"CAJA"}</definedName>
    <definedName name="NO" localSheetId="8" hidden="1">{"PYGT",#N/A,FALSE,"PYG";"ACTIT",#N/A,FALSE,"BCE_GRAL-ACTIVO";"PASIT",#N/A,FALSE,"BCE_GRAL-PASIVO-PATRIM";"CAJAT",#N/A,FALSE,"CAJA"}</definedName>
    <definedName name="NO" localSheetId="9" hidden="1">{"PYGT",#N/A,FALSE,"PYG";"ACTIT",#N/A,FALSE,"BCE_GRAL-ACTIVO";"PASIT",#N/A,FALSE,"BCE_GRAL-PASIVO-PATRIM";"CAJAT",#N/A,FALSE,"CAJA"}</definedName>
    <definedName name="NO" localSheetId="10" hidden="1">{"PYGT",#N/A,FALSE,"PYG";"ACTIT",#N/A,FALSE,"BCE_GRAL-ACTIVO";"PASIT",#N/A,FALSE,"BCE_GRAL-PASIVO-PATRIM";"CAJAT",#N/A,FALSE,"CAJA"}</definedName>
    <definedName name="NO" hidden="1">{"PYGT",#N/A,FALSE,"PYG";"ACTIT",#N/A,FALSE,"BCE_GRAL-ACTIVO";"PASIT",#N/A,FALSE,"BCE_GRAL-PASIVO-PATRIM";"CAJAT",#N/A,FALSE,"CAJA"}</definedName>
    <definedName name="oera" localSheetId="2" hidden="1">{#N/A,#N/A,FALSE,"Aging Summary";#N/A,#N/A,FALSE,"Ratio Analysis";#N/A,#N/A,FALSE,"Test 120 Day Accts";#N/A,#N/A,FALSE,"Tickmarks"}</definedName>
    <definedName name="oera" localSheetId="3" hidden="1">{#N/A,#N/A,FALSE,"Aging Summary";#N/A,#N/A,FALSE,"Ratio Analysis";#N/A,#N/A,FALSE,"Test 120 Day Accts";#N/A,#N/A,FALSE,"Tickmarks"}</definedName>
    <definedName name="oera" localSheetId="4" hidden="1">{#N/A,#N/A,FALSE,"Aging Summary";#N/A,#N/A,FALSE,"Ratio Analysis";#N/A,#N/A,FALSE,"Test 120 Day Accts";#N/A,#N/A,FALSE,"Tickmarks"}</definedName>
    <definedName name="oera" localSheetId="5" hidden="1">{#N/A,#N/A,FALSE,"Aging Summary";#N/A,#N/A,FALSE,"Ratio Analysis";#N/A,#N/A,FALSE,"Test 120 Day Accts";#N/A,#N/A,FALSE,"Tickmarks"}</definedName>
    <definedName name="oera" localSheetId="6" hidden="1">{#N/A,#N/A,FALSE,"Aging Summary";#N/A,#N/A,FALSE,"Ratio Analysis";#N/A,#N/A,FALSE,"Test 120 Day Accts";#N/A,#N/A,FALSE,"Tickmarks"}</definedName>
    <definedName name="oera" localSheetId="7" hidden="1">{#N/A,#N/A,FALSE,"Aging Summary";#N/A,#N/A,FALSE,"Ratio Analysis";#N/A,#N/A,FALSE,"Test 120 Day Accts";#N/A,#N/A,FALSE,"Tickmarks"}</definedName>
    <definedName name="oera" localSheetId="8" hidden="1">{#N/A,#N/A,FALSE,"Aging Summary";#N/A,#N/A,FALSE,"Ratio Analysis";#N/A,#N/A,FALSE,"Test 120 Day Accts";#N/A,#N/A,FALSE,"Tickmarks"}</definedName>
    <definedName name="oera" localSheetId="9" hidden="1">{#N/A,#N/A,FALSE,"Aging Summary";#N/A,#N/A,FALSE,"Ratio Analysis";#N/A,#N/A,FALSE,"Test 120 Day Accts";#N/A,#N/A,FALSE,"Tickmarks"}</definedName>
    <definedName name="oera" localSheetId="10" hidden="1">{#N/A,#N/A,FALSE,"Aging Summary";#N/A,#N/A,FALSE,"Ratio Analysis";#N/A,#N/A,FALSE,"Test 120 Day Accts";#N/A,#N/A,FALSE,"Tickmarks"}</definedName>
    <definedName name="oera" hidden="1">{#N/A,#N/A,FALSE,"Aging Summary";#N/A,#N/A,FALSE,"Ratio Analysis";#N/A,#N/A,FALSE,"Test 120 Day Accts";#N/A,#N/A,FALSE,"Tickmarks"}</definedName>
    <definedName name="particulares1" localSheetId="2" hidden="1">{#N/A,#N/A,FALSE,"Aging Summary";#N/A,#N/A,FALSE,"Ratio Analysis";#N/A,#N/A,FALSE,"Test 120 Day Accts";#N/A,#N/A,FALSE,"Tickmarks"}</definedName>
    <definedName name="particulares1" localSheetId="3" hidden="1">{#N/A,#N/A,FALSE,"Aging Summary";#N/A,#N/A,FALSE,"Ratio Analysis";#N/A,#N/A,FALSE,"Test 120 Day Accts";#N/A,#N/A,FALSE,"Tickmarks"}</definedName>
    <definedName name="particulares1" localSheetId="4" hidden="1">{#N/A,#N/A,FALSE,"Aging Summary";#N/A,#N/A,FALSE,"Ratio Analysis";#N/A,#N/A,FALSE,"Test 120 Day Accts";#N/A,#N/A,FALSE,"Tickmarks"}</definedName>
    <definedName name="particulares1" localSheetId="5" hidden="1">{#N/A,#N/A,FALSE,"Aging Summary";#N/A,#N/A,FALSE,"Ratio Analysis";#N/A,#N/A,FALSE,"Test 120 Day Accts";#N/A,#N/A,FALSE,"Tickmarks"}</definedName>
    <definedName name="particulares1" localSheetId="6" hidden="1">{#N/A,#N/A,FALSE,"Aging Summary";#N/A,#N/A,FALSE,"Ratio Analysis";#N/A,#N/A,FALSE,"Test 120 Day Accts";#N/A,#N/A,FALSE,"Tickmarks"}</definedName>
    <definedName name="particulares1" localSheetId="7" hidden="1">{#N/A,#N/A,FALSE,"Aging Summary";#N/A,#N/A,FALSE,"Ratio Analysis";#N/A,#N/A,FALSE,"Test 120 Day Accts";#N/A,#N/A,FALSE,"Tickmarks"}</definedName>
    <definedName name="particulares1" localSheetId="8" hidden="1">{#N/A,#N/A,FALSE,"Aging Summary";#N/A,#N/A,FALSE,"Ratio Analysis";#N/A,#N/A,FALSE,"Test 120 Day Accts";#N/A,#N/A,FALSE,"Tickmarks"}</definedName>
    <definedName name="particulares1" localSheetId="9" hidden="1">{#N/A,#N/A,FALSE,"Aging Summary";#N/A,#N/A,FALSE,"Ratio Analysis";#N/A,#N/A,FALSE,"Test 120 Day Accts";#N/A,#N/A,FALSE,"Tickmarks"}</definedName>
    <definedName name="particulares1" localSheetId="10" hidden="1">{#N/A,#N/A,FALSE,"Aging Summary";#N/A,#N/A,FALSE,"Ratio Analysis";#N/A,#N/A,FALSE,"Test 120 Day Accts";#N/A,#N/A,FALSE,"Tickmarks"}</definedName>
    <definedName name="particulares1" hidden="1">{#N/A,#N/A,FALSE,"Aging Summary";#N/A,#N/A,FALSE,"Ratio Analysis";#N/A,#N/A,FALSE,"Test 120 Day Accts";#N/A,#N/A,FALSE,"Tickmarks"}</definedName>
    <definedName name="res" localSheetId="2" hidden="1">{#N/A,#N/A,FALSE,"GRAFICO";#N/A,#N/A,FALSE,"CAJA (2)";#N/A,#N/A,FALSE,"TERCEROS-PROMEDIO";#N/A,#N/A,FALSE,"CAJA";#N/A,#N/A,FALSE,"INGRESOS1995-2003";#N/A,#N/A,FALSE,"GASTOS1995-2003"}</definedName>
    <definedName name="res" localSheetId="3" hidden="1">{#N/A,#N/A,FALSE,"GRAFICO";#N/A,#N/A,FALSE,"CAJA (2)";#N/A,#N/A,FALSE,"TERCEROS-PROMEDIO";#N/A,#N/A,FALSE,"CAJA";#N/A,#N/A,FALSE,"INGRESOS1995-2003";#N/A,#N/A,FALSE,"GASTOS1995-2003"}</definedName>
    <definedName name="res" localSheetId="4" hidden="1">{#N/A,#N/A,FALSE,"GRAFICO";#N/A,#N/A,FALSE,"CAJA (2)";#N/A,#N/A,FALSE,"TERCEROS-PROMEDIO";#N/A,#N/A,FALSE,"CAJA";#N/A,#N/A,FALSE,"INGRESOS1995-2003";#N/A,#N/A,FALSE,"GASTOS1995-2003"}</definedName>
    <definedName name="res" localSheetId="5" hidden="1">{#N/A,#N/A,FALSE,"GRAFICO";#N/A,#N/A,FALSE,"CAJA (2)";#N/A,#N/A,FALSE,"TERCEROS-PROMEDIO";#N/A,#N/A,FALSE,"CAJA";#N/A,#N/A,FALSE,"INGRESOS1995-2003";#N/A,#N/A,FALSE,"GASTOS1995-2003"}</definedName>
    <definedName name="res" localSheetId="6" hidden="1">{#N/A,#N/A,FALSE,"GRAFICO";#N/A,#N/A,FALSE,"CAJA (2)";#N/A,#N/A,FALSE,"TERCEROS-PROMEDIO";#N/A,#N/A,FALSE,"CAJA";#N/A,#N/A,FALSE,"INGRESOS1995-2003";#N/A,#N/A,FALSE,"GASTOS1995-2003"}</definedName>
    <definedName name="res" localSheetId="7" hidden="1">{#N/A,#N/A,FALSE,"GRAFICO";#N/A,#N/A,FALSE,"CAJA (2)";#N/A,#N/A,FALSE,"TERCEROS-PROMEDIO";#N/A,#N/A,FALSE,"CAJA";#N/A,#N/A,FALSE,"INGRESOS1995-2003";#N/A,#N/A,FALSE,"GASTOS1995-2003"}</definedName>
    <definedName name="res" localSheetId="8" hidden="1">{#N/A,#N/A,FALSE,"GRAFICO";#N/A,#N/A,FALSE,"CAJA (2)";#N/A,#N/A,FALSE,"TERCEROS-PROMEDIO";#N/A,#N/A,FALSE,"CAJA";#N/A,#N/A,FALSE,"INGRESOS1995-2003";#N/A,#N/A,FALSE,"GASTOS1995-2003"}</definedName>
    <definedName name="res" localSheetId="9" hidden="1">{#N/A,#N/A,FALSE,"GRAFICO";#N/A,#N/A,FALSE,"CAJA (2)";#N/A,#N/A,FALSE,"TERCEROS-PROMEDIO";#N/A,#N/A,FALSE,"CAJA";#N/A,#N/A,FALSE,"INGRESOS1995-2003";#N/A,#N/A,FALSE,"GASTOS1995-2003"}</definedName>
    <definedName name="res" localSheetId="10" hidden="1">{#N/A,#N/A,FALSE,"GRAFICO";#N/A,#N/A,FALSE,"CAJA (2)";#N/A,#N/A,FALSE,"TERCEROS-PROMEDIO";#N/A,#N/A,FALSE,"CAJA";#N/A,#N/A,FALSE,"INGRESOS1995-2003";#N/A,#N/A,FALSE,"GASTOS1995-2003"}</definedName>
    <definedName name="res" hidden="1">{#N/A,#N/A,FALSE,"GRAFICO";#N/A,#N/A,FALSE,"CAJA (2)";#N/A,#N/A,FALSE,"TERCEROS-PROMEDIO";#N/A,#N/A,FALSE,"CAJA";#N/A,#N/A,FALSE,"INGRESOS1995-2003";#N/A,#N/A,FALSE,"GASTOS1995-2003"}</definedName>
    <definedName name="TC" localSheetId="2" hidden="1">{#N/A,#N/A,FALSE,"GRAFICO";#N/A,#N/A,FALSE,"CAJA (2)";#N/A,#N/A,FALSE,"TERCEROS-PROMEDIO";#N/A,#N/A,FALSE,"CAJA";#N/A,#N/A,FALSE,"INGRESOS1995-2003";#N/A,#N/A,FALSE,"GASTOS1995-2003"}</definedName>
    <definedName name="TC" localSheetId="3" hidden="1">{#N/A,#N/A,FALSE,"GRAFICO";#N/A,#N/A,FALSE,"CAJA (2)";#N/A,#N/A,FALSE,"TERCEROS-PROMEDIO";#N/A,#N/A,FALSE,"CAJA";#N/A,#N/A,FALSE,"INGRESOS1995-2003";#N/A,#N/A,FALSE,"GASTOS1995-2003"}</definedName>
    <definedName name="TC" localSheetId="4" hidden="1">{#N/A,#N/A,FALSE,"GRAFICO";#N/A,#N/A,FALSE,"CAJA (2)";#N/A,#N/A,FALSE,"TERCEROS-PROMEDIO";#N/A,#N/A,FALSE,"CAJA";#N/A,#N/A,FALSE,"INGRESOS1995-2003";#N/A,#N/A,FALSE,"GASTOS1995-2003"}</definedName>
    <definedName name="TC" localSheetId="5" hidden="1">{#N/A,#N/A,FALSE,"GRAFICO";#N/A,#N/A,FALSE,"CAJA (2)";#N/A,#N/A,FALSE,"TERCEROS-PROMEDIO";#N/A,#N/A,FALSE,"CAJA";#N/A,#N/A,FALSE,"INGRESOS1995-2003";#N/A,#N/A,FALSE,"GASTOS1995-2003"}</definedName>
    <definedName name="TC" localSheetId="6" hidden="1">{#N/A,#N/A,FALSE,"GRAFICO";#N/A,#N/A,FALSE,"CAJA (2)";#N/A,#N/A,FALSE,"TERCEROS-PROMEDIO";#N/A,#N/A,FALSE,"CAJA";#N/A,#N/A,FALSE,"INGRESOS1995-2003";#N/A,#N/A,FALSE,"GASTOS1995-2003"}</definedName>
    <definedName name="TC" localSheetId="7" hidden="1">{#N/A,#N/A,FALSE,"GRAFICO";#N/A,#N/A,FALSE,"CAJA (2)";#N/A,#N/A,FALSE,"TERCEROS-PROMEDIO";#N/A,#N/A,FALSE,"CAJA";#N/A,#N/A,FALSE,"INGRESOS1995-2003";#N/A,#N/A,FALSE,"GASTOS1995-2003"}</definedName>
    <definedName name="TC" localSheetId="8" hidden="1">{#N/A,#N/A,FALSE,"GRAFICO";#N/A,#N/A,FALSE,"CAJA (2)";#N/A,#N/A,FALSE,"TERCEROS-PROMEDIO";#N/A,#N/A,FALSE,"CAJA";#N/A,#N/A,FALSE,"INGRESOS1995-2003";#N/A,#N/A,FALSE,"GASTOS1995-2003"}</definedName>
    <definedName name="TC" localSheetId="9" hidden="1">{#N/A,#N/A,FALSE,"GRAFICO";#N/A,#N/A,FALSE,"CAJA (2)";#N/A,#N/A,FALSE,"TERCEROS-PROMEDIO";#N/A,#N/A,FALSE,"CAJA";#N/A,#N/A,FALSE,"INGRESOS1995-2003";#N/A,#N/A,FALSE,"GASTOS1995-2003"}</definedName>
    <definedName name="TC" localSheetId="10" hidden="1">{#N/A,#N/A,FALSE,"GRAFICO";#N/A,#N/A,FALSE,"CAJA (2)";#N/A,#N/A,FALSE,"TERCEROS-PROMEDIO";#N/A,#N/A,FALSE,"CAJA";#N/A,#N/A,FALSE,"INGRESOS1995-2003";#N/A,#N/A,FALSE,"GASTOS1995-2003"}</definedName>
    <definedName name="TC" hidden="1">{#N/A,#N/A,FALSE,"GRAFICO";#N/A,#N/A,FALSE,"CAJA (2)";#N/A,#N/A,FALSE,"TERCEROS-PROMEDIO";#N/A,#N/A,FALSE,"CAJA";#N/A,#N/A,FALSE,"INGRESOS1995-2003";#N/A,#N/A,FALSE,"GASTOS1995-2003"}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9" hidden="1">{#N/A,#N/A,FALSE,"Aging Summary";#N/A,#N/A,FALSE,"Ratio Analysis";#N/A,#N/A,FALSE,"Test 120 Day Accts";#N/A,#N/A,FALSE,"Tickmarks"}</definedName>
    <definedName name="wrn.Aging._.and._.Trend._.Analysis." localSheetId="1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PROYEC." localSheetId="2" hidden="1">{#N/A,#N/A,FALSE,"GRAFICO";#N/A,#N/A,FALSE,"CAJA (2)";#N/A,#N/A,FALSE,"TERCEROS-PROMEDIO";#N/A,#N/A,FALSE,"CAJA";#N/A,#N/A,FALSE,"INGRESOS1995-2003";#N/A,#N/A,FALSE,"GASTOS1995-2003"}</definedName>
    <definedName name="wrn.PROYEC." localSheetId="3" hidden="1">{#N/A,#N/A,FALSE,"GRAFICO";#N/A,#N/A,FALSE,"CAJA (2)";#N/A,#N/A,FALSE,"TERCEROS-PROMEDIO";#N/A,#N/A,FALSE,"CAJA";#N/A,#N/A,FALSE,"INGRESOS1995-2003";#N/A,#N/A,FALSE,"GASTOS1995-2003"}</definedName>
    <definedName name="wrn.PROYEC." localSheetId="4" hidden="1">{#N/A,#N/A,FALSE,"GRAFICO";#N/A,#N/A,FALSE,"CAJA (2)";#N/A,#N/A,FALSE,"TERCEROS-PROMEDIO";#N/A,#N/A,FALSE,"CAJA";#N/A,#N/A,FALSE,"INGRESOS1995-2003";#N/A,#N/A,FALSE,"GASTOS1995-2003"}</definedName>
    <definedName name="wrn.PROYEC." localSheetId="5" hidden="1">{#N/A,#N/A,FALSE,"GRAFICO";#N/A,#N/A,FALSE,"CAJA (2)";#N/A,#N/A,FALSE,"TERCEROS-PROMEDIO";#N/A,#N/A,FALSE,"CAJA";#N/A,#N/A,FALSE,"INGRESOS1995-2003";#N/A,#N/A,FALSE,"GASTOS1995-2003"}</definedName>
    <definedName name="wrn.PROYEC." localSheetId="6" hidden="1">{#N/A,#N/A,FALSE,"GRAFICO";#N/A,#N/A,FALSE,"CAJA (2)";#N/A,#N/A,FALSE,"TERCEROS-PROMEDIO";#N/A,#N/A,FALSE,"CAJA";#N/A,#N/A,FALSE,"INGRESOS1995-2003";#N/A,#N/A,FALSE,"GASTOS1995-2003"}</definedName>
    <definedName name="wrn.PROYEC." localSheetId="7" hidden="1">{#N/A,#N/A,FALSE,"GRAFICO";#N/A,#N/A,FALSE,"CAJA (2)";#N/A,#N/A,FALSE,"TERCEROS-PROMEDIO";#N/A,#N/A,FALSE,"CAJA";#N/A,#N/A,FALSE,"INGRESOS1995-2003";#N/A,#N/A,FALSE,"GASTOS1995-2003"}</definedName>
    <definedName name="wrn.PROYEC." localSheetId="8" hidden="1">{#N/A,#N/A,FALSE,"GRAFICO";#N/A,#N/A,FALSE,"CAJA (2)";#N/A,#N/A,FALSE,"TERCEROS-PROMEDIO";#N/A,#N/A,FALSE,"CAJA";#N/A,#N/A,FALSE,"INGRESOS1995-2003";#N/A,#N/A,FALSE,"GASTOS1995-2003"}</definedName>
    <definedName name="wrn.PROYEC." localSheetId="9" hidden="1">{#N/A,#N/A,FALSE,"GRAFICO";#N/A,#N/A,FALSE,"CAJA (2)";#N/A,#N/A,FALSE,"TERCEROS-PROMEDIO";#N/A,#N/A,FALSE,"CAJA";#N/A,#N/A,FALSE,"INGRESOS1995-2003";#N/A,#N/A,FALSE,"GASTOS1995-2003"}</definedName>
    <definedName name="wrn.PROYEC." localSheetId="10" hidden="1">{#N/A,#N/A,FALSE,"GRAFICO";#N/A,#N/A,FALSE,"CAJA (2)";#N/A,#N/A,FALSE,"TERCEROS-PROMEDIO";#N/A,#N/A,FALSE,"CAJA";#N/A,#N/A,FALSE,"INGRESOS1995-2003";#N/A,#N/A,FALSE,"GASTOS1995-2003"}</definedName>
    <definedName name="wrn.PROYEC." hidden="1">{#N/A,#N/A,FALSE,"GRAFICO";#N/A,#N/A,FALSE,"CAJA (2)";#N/A,#N/A,FALSE,"TERCEROS-PROMEDIO";#N/A,#N/A,FALSE,"CAJA";#N/A,#N/A,FALSE,"INGRESOS1995-2003";#N/A,#N/A,FALSE,"GASTOS1995-2003"}</definedName>
    <definedName name="wrn.SENCILLO." localSheetId="2" hidden="1">{"PYGS",#N/A,FALSE,"PYG";"ACTIS",#N/A,FALSE,"BCE_GRAL-ACTIVO";"PASIS",#N/A,FALSE,"BCE_GRAL-PASIVO-PATRIM";"CAJAS",#N/A,FALSE,"CAJA"}</definedName>
    <definedName name="wrn.SENCILLO." localSheetId="3" hidden="1">{"PYGS",#N/A,FALSE,"PYG";"ACTIS",#N/A,FALSE,"BCE_GRAL-ACTIVO";"PASIS",#N/A,FALSE,"BCE_GRAL-PASIVO-PATRIM";"CAJAS",#N/A,FALSE,"CAJA"}</definedName>
    <definedName name="wrn.SENCILLO." localSheetId="4" hidden="1">{"PYGS",#N/A,FALSE,"PYG";"ACTIS",#N/A,FALSE,"BCE_GRAL-ACTIVO";"PASIS",#N/A,FALSE,"BCE_GRAL-PASIVO-PATRIM";"CAJAS",#N/A,FALSE,"CAJA"}</definedName>
    <definedName name="wrn.SENCILLO." localSheetId="5" hidden="1">{"PYGS",#N/A,FALSE,"PYG";"ACTIS",#N/A,FALSE,"BCE_GRAL-ACTIVO";"PASIS",#N/A,FALSE,"BCE_GRAL-PASIVO-PATRIM";"CAJAS",#N/A,FALSE,"CAJA"}</definedName>
    <definedName name="wrn.SENCILLO." localSheetId="6" hidden="1">{"PYGS",#N/A,FALSE,"PYG";"ACTIS",#N/A,FALSE,"BCE_GRAL-ACTIVO";"PASIS",#N/A,FALSE,"BCE_GRAL-PASIVO-PATRIM";"CAJAS",#N/A,FALSE,"CAJA"}</definedName>
    <definedName name="wrn.SENCILLO." localSheetId="7" hidden="1">{"PYGS",#N/A,FALSE,"PYG";"ACTIS",#N/A,FALSE,"BCE_GRAL-ACTIVO";"PASIS",#N/A,FALSE,"BCE_GRAL-PASIVO-PATRIM";"CAJAS",#N/A,FALSE,"CAJA"}</definedName>
    <definedName name="wrn.SENCILLO." localSheetId="8" hidden="1">{"PYGS",#N/A,FALSE,"PYG";"ACTIS",#N/A,FALSE,"BCE_GRAL-ACTIVO";"PASIS",#N/A,FALSE,"BCE_GRAL-PASIVO-PATRIM";"CAJAS",#N/A,FALSE,"CAJA"}</definedName>
    <definedName name="wrn.SENCILLO." localSheetId="9" hidden="1">{"PYGS",#N/A,FALSE,"PYG";"ACTIS",#N/A,FALSE,"BCE_GRAL-ACTIVO";"PASIS",#N/A,FALSE,"BCE_GRAL-PASIVO-PATRIM";"CAJAS",#N/A,FALSE,"CAJA"}</definedName>
    <definedName name="wrn.SENCILLO." localSheetId="10" hidden="1">{"PYGS",#N/A,FALSE,"PYG";"ACTIS",#N/A,FALSE,"BCE_GRAL-ACTIVO";"PASIS",#N/A,FALSE,"BCE_GRAL-PASIVO-PATRIM";"CAJAS",#N/A,FALSE,"CAJA"}</definedName>
    <definedName name="wrn.SENCILLO." hidden="1">{"PYGS",#N/A,FALSE,"PYG";"ACTIS",#N/A,FALSE,"BCE_GRAL-ACTIVO";"PASIS",#N/A,FALSE,"BCE_GRAL-PASIVO-PATRIM";"CAJAS",#N/A,FALSE,"CAJA"}</definedName>
    <definedName name="wrn.Total." localSheetId="2" hidden="1">{"Parcial",#N/A,FALSE,"GastFuncionamiento";"Parcial2",#N/A,FALSE,"GastFuncionamiento";"Total",#N/A,FALSE,"GastFuncionamiento"}</definedName>
    <definedName name="wrn.Total." localSheetId="3" hidden="1">{"Parcial",#N/A,FALSE,"GastFuncionamiento";"Parcial2",#N/A,FALSE,"GastFuncionamiento";"Total",#N/A,FALSE,"GastFuncionamiento"}</definedName>
    <definedName name="wrn.Total." localSheetId="4" hidden="1">{"Parcial",#N/A,FALSE,"GastFuncionamiento";"Parcial2",#N/A,FALSE,"GastFuncionamiento";"Total",#N/A,FALSE,"GastFuncionamiento"}</definedName>
    <definedName name="wrn.Total." localSheetId="5" hidden="1">{"Parcial",#N/A,FALSE,"GastFuncionamiento";"Parcial2",#N/A,FALSE,"GastFuncionamiento";"Total",#N/A,FALSE,"GastFuncionamiento"}</definedName>
    <definedName name="wrn.Total." localSheetId="6" hidden="1">{"Parcial",#N/A,FALSE,"GastFuncionamiento";"Parcial2",#N/A,FALSE,"GastFuncionamiento";"Total",#N/A,FALSE,"GastFuncionamiento"}</definedName>
    <definedName name="wrn.Total." localSheetId="7" hidden="1">{"Parcial",#N/A,FALSE,"GastFuncionamiento";"Parcial2",#N/A,FALSE,"GastFuncionamiento";"Total",#N/A,FALSE,"GastFuncionamiento"}</definedName>
    <definedName name="wrn.Total." localSheetId="8" hidden="1">{"Parcial",#N/A,FALSE,"GastFuncionamiento";"Parcial2",#N/A,FALSE,"GastFuncionamiento";"Total",#N/A,FALSE,"GastFuncionamiento"}</definedName>
    <definedName name="wrn.Total." localSheetId="9" hidden="1">{"Parcial",#N/A,FALSE,"GastFuncionamiento";"Parcial2",#N/A,FALSE,"GastFuncionamiento";"Total",#N/A,FALSE,"GastFuncionamiento"}</definedName>
    <definedName name="wrn.Total." localSheetId="10" hidden="1">{"Parcial",#N/A,FALSE,"GastFuncionamiento";"Parcial2",#N/A,FALSE,"GastFuncionamiento";"Total",#N/A,FALSE,"GastFuncionamiento"}</definedName>
    <definedName name="wrn.Total." hidden="1">{"Parcial",#N/A,FALSE,"GastFuncionamiento";"Parcial2",#N/A,FALSE,"GastFuncionamiento";"Total",#N/A,FALSE,"GastFuncionamiento"}</definedName>
    <definedName name="YO" localSheetId="2" hidden="1">{#N/A,#N/A,FALSE,"GRAFICO";#N/A,#N/A,FALSE,"CAJA (2)";#N/A,#N/A,FALSE,"TERCEROS-PROMEDIO";#N/A,#N/A,FALSE,"CAJA";#N/A,#N/A,FALSE,"INGRESOS1995-2003";#N/A,#N/A,FALSE,"GASTOS1995-2003"}</definedName>
    <definedName name="YO" localSheetId="3" hidden="1">{#N/A,#N/A,FALSE,"GRAFICO";#N/A,#N/A,FALSE,"CAJA (2)";#N/A,#N/A,FALSE,"TERCEROS-PROMEDIO";#N/A,#N/A,FALSE,"CAJA";#N/A,#N/A,FALSE,"INGRESOS1995-2003";#N/A,#N/A,FALSE,"GASTOS1995-2003"}</definedName>
    <definedName name="YO" localSheetId="4" hidden="1">{#N/A,#N/A,FALSE,"GRAFICO";#N/A,#N/A,FALSE,"CAJA (2)";#N/A,#N/A,FALSE,"TERCEROS-PROMEDIO";#N/A,#N/A,FALSE,"CAJA";#N/A,#N/A,FALSE,"INGRESOS1995-2003";#N/A,#N/A,FALSE,"GASTOS1995-2003"}</definedName>
    <definedName name="YO" localSheetId="5" hidden="1">{#N/A,#N/A,FALSE,"GRAFICO";#N/A,#N/A,FALSE,"CAJA (2)";#N/A,#N/A,FALSE,"TERCEROS-PROMEDIO";#N/A,#N/A,FALSE,"CAJA";#N/A,#N/A,FALSE,"INGRESOS1995-2003";#N/A,#N/A,FALSE,"GASTOS1995-2003"}</definedName>
    <definedName name="YO" localSheetId="6" hidden="1">{#N/A,#N/A,FALSE,"GRAFICO";#N/A,#N/A,FALSE,"CAJA (2)";#N/A,#N/A,FALSE,"TERCEROS-PROMEDIO";#N/A,#N/A,FALSE,"CAJA";#N/A,#N/A,FALSE,"INGRESOS1995-2003";#N/A,#N/A,FALSE,"GASTOS1995-2003"}</definedName>
    <definedName name="YO" localSheetId="7" hidden="1">{#N/A,#N/A,FALSE,"GRAFICO";#N/A,#N/A,FALSE,"CAJA (2)";#N/A,#N/A,FALSE,"TERCEROS-PROMEDIO";#N/A,#N/A,FALSE,"CAJA";#N/A,#N/A,FALSE,"INGRESOS1995-2003";#N/A,#N/A,FALSE,"GASTOS1995-2003"}</definedName>
    <definedName name="YO" localSheetId="8" hidden="1">{#N/A,#N/A,FALSE,"GRAFICO";#N/A,#N/A,FALSE,"CAJA (2)";#N/A,#N/A,FALSE,"TERCEROS-PROMEDIO";#N/A,#N/A,FALSE,"CAJA";#N/A,#N/A,FALSE,"INGRESOS1995-2003";#N/A,#N/A,FALSE,"GASTOS1995-2003"}</definedName>
    <definedName name="YO" localSheetId="9" hidden="1">{#N/A,#N/A,FALSE,"GRAFICO";#N/A,#N/A,FALSE,"CAJA (2)";#N/A,#N/A,FALSE,"TERCEROS-PROMEDIO";#N/A,#N/A,FALSE,"CAJA";#N/A,#N/A,FALSE,"INGRESOS1995-2003";#N/A,#N/A,FALSE,"GASTOS1995-2003"}</definedName>
    <definedName name="YO" localSheetId="10" hidden="1">{#N/A,#N/A,FALSE,"GRAFICO";#N/A,#N/A,FALSE,"CAJA (2)";#N/A,#N/A,FALSE,"TERCEROS-PROMEDIO";#N/A,#N/A,FALSE,"CAJA";#N/A,#N/A,FALSE,"INGRESOS1995-2003";#N/A,#N/A,FALSE,"GASTOS1995-2003"}</definedName>
    <definedName name="YO" hidden="1">{#N/A,#N/A,FALSE,"GRAFICO";#N/A,#N/A,FALSE,"CAJA (2)";#N/A,#N/A,FALSE,"TERCEROS-PROMEDIO";#N/A,#N/A,FALSE,"CAJA";#N/A,#N/A,FALSE,"INGRESOS1995-2003";#N/A,#N/A,FALSE,"GASTOS1995-2003"}</definedName>
    <definedName name="ZONA_PPTO" localSheetId="2">IF(ISEVEN(COLUMN()),CANT_Z_PPTO,SUB_TOT)</definedName>
    <definedName name="ZONA_PPTO" localSheetId="3">IF(ISEVEN(COLUMN()),CANT_Z_PPTO,SUB_TOT)</definedName>
    <definedName name="ZONA_PPTO" localSheetId="4">IF(ISEVEN(COLUMN()),CANT_Z_PPTO,SUB_TOT)</definedName>
    <definedName name="ZONA_PPTO" localSheetId="5">IF(ISEVEN(COLUMN()),CANT_Z_PPTO,SUB_TOT)</definedName>
    <definedName name="ZONA_PPTO" localSheetId="6">IF(ISEVEN(COLUMN()),CANT_Z_PPTO,SUB_TOT)</definedName>
    <definedName name="ZONA_PPTO" localSheetId="7">IF(ISEVEN(COLUMN()),CANT_Z_PPTO,SUB_TOT)</definedName>
    <definedName name="ZONA_PPTO" localSheetId="8">IF(ISEVEN(COLUMN()),CANT_Z_PPTO,SUB_TOT)</definedName>
    <definedName name="ZONA_PPTO" localSheetId="9">IF(ISEVEN(COLUMN()),CANT_Z_PPTO,SUB_TOT)</definedName>
    <definedName name="ZONA_PPTO" localSheetId="10">IF(ISEVEN(COLUMN()),CANT_Z_PPTO,SUB_TOT)</definedName>
    <definedName name="ZONA_PPTO">IF(ISEVEN(COLUMN()),CANT_Z_PPTO,SUB_TOT)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95" l="1"/>
  <c r="H13" i="95"/>
  <c r="H21" i="95"/>
  <c r="H20" i="95"/>
  <c r="H16" i="95"/>
  <c r="H15" i="95"/>
  <c r="H12" i="95"/>
  <c r="H11" i="95"/>
  <c r="H6" i="95"/>
  <c r="F13" i="93"/>
  <c r="H13" i="93" s="1"/>
  <c r="H18" i="93"/>
  <c r="H17" i="93"/>
  <c r="H12" i="93"/>
  <c r="H11" i="93"/>
  <c r="H10" i="93"/>
  <c r="H6" i="93"/>
  <c r="H7" i="93" s="1"/>
  <c r="F15" i="86" s="1"/>
  <c r="F29" i="86" s="1"/>
  <c r="H19" i="93" l="1"/>
  <c r="H15" i="86" s="1"/>
  <c r="H29" i="86" s="1"/>
  <c r="H22" i="95"/>
  <c r="H17" i="95"/>
  <c r="G16" i="86" s="1"/>
  <c r="H14" i="93"/>
  <c r="H21" i="93" l="1"/>
  <c r="E15" i="86" s="1"/>
  <c r="G15" i="86"/>
  <c r="H42" i="88"/>
  <c r="I42" i="88" s="1"/>
  <c r="G30" i="86"/>
  <c r="F44" i="88"/>
  <c r="G44" i="88" s="1"/>
  <c r="H16" i="86"/>
  <c r="H44" i="88" s="1"/>
  <c r="I44" i="88" s="1"/>
  <c r="H7" i="95"/>
  <c r="H8" i="95" s="1"/>
  <c r="F16" i="86" s="1"/>
  <c r="F30" i="86" s="1"/>
  <c r="H13" i="65"/>
  <c r="H13" i="68"/>
  <c r="H30" i="86" l="1"/>
  <c r="G29" i="86"/>
  <c r="E29" i="86" s="1"/>
  <c r="F42" i="88"/>
  <c r="G42" i="88" s="1"/>
  <c r="J15" i="86"/>
  <c r="J42" i="88"/>
  <c r="K42" i="88" s="1"/>
  <c r="H24" i="95"/>
  <c r="E16" i="86" s="1"/>
  <c r="J16" i="86" s="1"/>
  <c r="E30" i="86"/>
  <c r="H53" i="63"/>
  <c r="H52" i="63"/>
  <c r="H57" i="63" s="1"/>
  <c r="H57" i="64"/>
  <c r="H56" i="64"/>
  <c r="H55" i="64"/>
  <c r="H57" i="42"/>
  <c r="H56" i="42"/>
  <c r="H55" i="42"/>
  <c r="H58" i="42" s="1"/>
  <c r="H57" i="55"/>
  <c r="H56" i="55"/>
  <c r="H55" i="55"/>
  <c r="H48" i="48"/>
  <c r="H47" i="48"/>
  <c r="H46" i="48"/>
  <c r="H51" i="48" s="1"/>
  <c r="H48" i="78"/>
  <c r="H47" i="78"/>
  <c r="H46" i="78"/>
  <c r="H58" i="65"/>
  <c r="H54" i="63"/>
  <c r="H43" i="29"/>
  <c r="H58" i="64" l="1"/>
  <c r="H58" i="55"/>
  <c r="H51" i="78"/>
  <c r="J44" i="88"/>
  <c r="K44" i="88" s="1"/>
  <c r="H15" i="68"/>
  <c r="H14" i="68"/>
  <c r="H15" i="64"/>
  <c r="H15" i="42"/>
  <c r="H14" i="42"/>
  <c r="H16" i="63"/>
  <c r="H15" i="63"/>
  <c r="H14" i="48"/>
  <c r="H15" i="48"/>
  <c r="H15" i="55"/>
  <c r="H14" i="55"/>
  <c r="H15" i="78"/>
  <c r="H14" i="78"/>
  <c r="H15" i="29"/>
  <c r="H14" i="29"/>
  <c r="H14" i="64" l="1"/>
  <c r="H26" i="68"/>
  <c r="H34" i="65"/>
  <c r="H33" i="42"/>
  <c r="H33" i="63"/>
  <c r="H31" i="48"/>
  <c r="H36" i="64"/>
  <c r="H33" i="55"/>
  <c r="H30" i="78"/>
  <c r="H30" i="29"/>
  <c r="H20" i="68" l="1"/>
  <c r="H41" i="63"/>
  <c r="H35" i="48"/>
  <c r="H35" i="78"/>
  <c r="H35" i="29"/>
  <c r="H43" i="42"/>
  <c r="H44" i="42"/>
  <c r="H43" i="64"/>
  <c r="H44" i="64"/>
  <c r="H44" i="55" l="1"/>
  <c r="H26" i="65"/>
  <c r="H22" i="68"/>
  <c r="H20" i="63"/>
  <c r="H21" i="48"/>
  <c r="H20" i="78"/>
  <c r="H20" i="29"/>
  <c r="H42" i="55"/>
  <c r="H41" i="42"/>
  <c r="H27" i="64"/>
  <c r="H44" i="65"/>
  <c r="H26" i="64"/>
  <c r="H47" i="65"/>
  <c r="H31" i="29"/>
  <c r="H31" i="78"/>
  <c r="H34" i="55"/>
  <c r="H32" i="48"/>
  <c r="H34" i="63"/>
  <c r="H34" i="42"/>
  <c r="H37" i="64"/>
  <c r="H27" i="68"/>
  <c r="H35" i="65"/>
  <c r="H34" i="48"/>
  <c r="H35" i="68"/>
  <c r="H31" i="68"/>
  <c r="H31" i="64"/>
  <c r="H28" i="42"/>
  <c r="H28" i="63"/>
  <c r="H25" i="48"/>
  <c r="H29" i="55"/>
  <c r="H24" i="78"/>
  <c r="H24" i="29"/>
  <c r="H25" i="64"/>
  <c r="H20" i="48"/>
  <c r="H19" i="78"/>
  <c r="H19" i="29"/>
  <c r="H39" i="63"/>
  <c r="H26" i="63"/>
  <c r="H25" i="63"/>
  <c r="H38" i="64" l="1"/>
  <c r="H45" i="65" l="1"/>
  <c r="H46" i="65"/>
  <c r="H33" i="64"/>
  <c r="H30" i="42"/>
  <c r="H25" i="68"/>
  <c r="H29" i="48"/>
  <c r="H36" i="42"/>
  <c r="H36" i="55"/>
  <c r="H42" i="65"/>
  <c r="H14" i="63"/>
  <c r="H33" i="68"/>
  <c r="H34" i="68"/>
  <c r="H30" i="68"/>
  <c r="H38" i="63"/>
  <c r="H37" i="63"/>
  <c r="H43" i="65"/>
  <c r="H35" i="64"/>
  <c r="H32" i="42"/>
  <c r="H31" i="63"/>
  <c r="H27" i="48"/>
  <c r="H32" i="55"/>
  <c r="H28" i="78"/>
  <c r="H28" i="29"/>
  <c r="H16" i="65"/>
  <c r="H18" i="65"/>
  <c r="D21" i="86" l="1"/>
  <c r="D22" i="86"/>
  <c r="D23" i="86"/>
  <c r="D24" i="86"/>
  <c r="D25" i="86"/>
  <c r="D26" i="86"/>
  <c r="D27" i="86"/>
  <c r="D28" i="86"/>
  <c r="D20" i="86"/>
  <c r="C14" i="86"/>
  <c r="C28" i="86" s="1"/>
  <c r="C13" i="86"/>
  <c r="C27" i="86" s="1"/>
  <c r="C12" i="86"/>
  <c r="C26" i="86" s="1"/>
  <c r="C11" i="86"/>
  <c r="C25" i="86" s="1"/>
  <c r="C10" i="86"/>
  <c r="C24" i="86" s="1"/>
  <c r="C9" i="86"/>
  <c r="C23" i="86" s="1"/>
  <c r="C8" i="86"/>
  <c r="C22" i="86" s="1"/>
  <c r="C7" i="86"/>
  <c r="C21" i="86" s="1"/>
  <c r="C6" i="86"/>
  <c r="C20" i="86" s="1"/>
  <c r="F8" i="68" l="1"/>
  <c r="H8" i="68" s="1"/>
  <c r="H6" i="68"/>
  <c r="F8" i="65"/>
  <c r="H8" i="65" s="1"/>
  <c r="H6" i="65"/>
  <c r="F9" i="64"/>
  <c r="H9" i="64" s="1"/>
  <c r="H8" i="64"/>
  <c r="H6" i="64"/>
  <c r="F9" i="42"/>
  <c r="H9" i="42" s="1"/>
  <c r="H8" i="42"/>
  <c r="H6" i="42"/>
  <c r="F9" i="63"/>
  <c r="H9" i="63" s="1"/>
  <c r="H8" i="63"/>
  <c r="H6" i="63"/>
  <c r="F9" i="48"/>
  <c r="H9" i="48" s="1"/>
  <c r="H8" i="48"/>
  <c r="H6" i="48"/>
  <c r="H9" i="55"/>
  <c r="H8" i="55"/>
  <c r="H6" i="55"/>
  <c r="H9" i="78"/>
  <c r="H8" i="78"/>
  <c r="H6" i="78"/>
  <c r="H8" i="29"/>
  <c r="H9" i="29"/>
  <c r="H6" i="29"/>
  <c r="H43" i="48" l="1"/>
  <c r="I9" i="86" s="1"/>
  <c r="I23" i="86" s="1"/>
  <c r="H19" i="68"/>
  <c r="H19" i="63"/>
  <c r="H21" i="68"/>
  <c r="H29" i="68"/>
  <c r="H24" i="65"/>
  <c r="H48" i="65"/>
  <c r="H43" i="55"/>
  <c r="H41" i="65"/>
  <c r="H49" i="65"/>
  <c r="H29" i="65"/>
  <c r="H50" i="78"/>
  <c r="H36" i="78"/>
  <c r="H34" i="78"/>
  <c r="H33" i="78"/>
  <c r="H32" i="78"/>
  <c r="H29" i="78"/>
  <c r="H27" i="78"/>
  <c r="H26" i="78"/>
  <c r="H25" i="78"/>
  <c r="H23" i="78"/>
  <c r="H22" i="78"/>
  <c r="H21" i="78"/>
  <c r="H18" i="78"/>
  <c r="H17" i="78"/>
  <c r="H16" i="78"/>
  <c r="H13" i="78"/>
  <c r="H34" i="29"/>
  <c r="H33" i="29"/>
  <c r="H20" i="65"/>
  <c r="H19" i="65"/>
  <c r="H39" i="42"/>
  <c r="H40" i="42"/>
  <c r="H40" i="55"/>
  <c r="H41" i="55"/>
  <c r="H39" i="65"/>
  <c r="H37" i="78" l="1"/>
  <c r="H43" i="78"/>
  <c r="I7" i="86" s="1"/>
  <c r="I21" i="86" s="1"/>
  <c r="G7" i="86"/>
  <c r="H7" i="78" l="1"/>
  <c r="H10" i="78" s="1"/>
  <c r="G21" i="86"/>
  <c r="F7" i="88"/>
  <c r="H7" i="86"/>
  <c r="H21" i="86" l="1"/>
  <c r="H7" i="88"/>
  <c r="G7" i="88"/>
  <c r="F17" i="88"/>
  <c r="G17" i="88" s="1"/>
  <c r="H30" i="65"/>
  <c r="H17" i="88" l="1"/>
  <c r="I17" i="88" s="1"/>
  <c r="I7" i="88"/>
  <c r="F7" i="86"/>
  <c r="F21" i="86" s="1"/>
  <c r="E21" i="86" s="1"/>
  <c r="H53" i="78"/>
  <c r="E7" i="86" s="1"/>
  <c r="H18" i="63"/>
  <c r="J7" i="86" l="1"/>
  <c r="J7" i="88"/>
  <c r="H36" i="68"/>
  <c r="H49" i="68"/>
  <c r="H48" i="68"/>
  <c r="H47" i="68"/>
  <c r="H46" i="68"/>
  <c r="H50" i="68" s="1"/>
  <c r="H43" i="68"/>
  <c r="I14" i="86" s="1"/>
  <c r="I28" i="86" s="1"/>
  <c r="H37" i="68"/>
  <c r="H32" i="68"/>
  <c r="H28" i="68"/>
  <c r="H24" i="68"/>
  <c r="H23" i="68"/>
  <c r="H18" i="68"/>
  <c r="H17" i="68"/>
  <c r="H16" i="68"/>
  <c r="H12" i="68"/>
  <c r="H12" i="65"/>
  <c r="H14" i="65"/>
  <c r="H15" i="65"/>
  <c r="H17" i="65"/>
  <c r="H21" i="65"/>
  <c r="H22" i="65"/>
  <c r="H23" i="65"/>
  <c r="H25" i="65"/>
  <c r="H27" i="65"/>
  <c r="H28" i="65"/>
  <c r="H31" i="65"/>
  <c r="H32" i="65"/>
  <c r="H33" i="65"/>
  <c r="H36" i="65"/>
  <c r="H37" i="65"/>
  <c r="H38" i="65"/>
  <c r="H40" i="65"/>
  <c r="H60" i="65"/>
  <c r="H59" i="65"/>
  <c r="H57" i="65"/>
  <c r="H61" i="65" s="1"/>
  <c r="H52" i="64"/>
  <c r="I12" i="86" s="1"/>
  <c r="I26" i="86" s="1"/>
  <c r="H45" i="64"/>
  <c r="H42" i="64"/>
  <c r="H41" i="64"/>
  <c r="H40" i="64"/>
  <c r="H39" i="64"/>
  <c r="H34" i="64"/>
  <c r="H32" i="64"/>
  <c r="H30" i="64"/>
  <c r="H29" i="64"/>
  <c r="H28" i="64"/>
  <c r="H24" i="64"/>
  <c r="H23" i="64"/>
  <c r="H22" i="64"/>
  <c r="H21" i="64"/>
  <c r="H20" i="64"/>
  <c r="H19" i="64"/>
  <c r="H18" i="64"/>
  <c r="H17" i="64"/>
  <c r="H16" i="64"/>
  <c r="H13" i="64"/>
  <c r="H40" i="63"/>
  <c r="H29" i="63"/>
  <c r="H13" i="63"/>
  <c r="H56" i="63"/>
  <c r="H55" i="63"/>
  <c r="H42" i="63"/>
  <c r="H36" i="63"/>
  <c r="H35" i="63"/>
  <c r="H32" i="63"/>
  <c r="H30" i="63"/>
  <c r="H27" i="63"/>
  <c r="H24" i="63"/>
  <c r="H23" i="63"/>
  <c r="H22" i="63"/>
  <c r="H21" i="63"/>
  <c r="H17" i="63"/>
  <c r="H38" i="68" l="1"/>
  <c r="H50" i="65"/>
  <c r="H46" i="64"/>
  <c r="H43" i="63"/>
  <c r="G10" i="86" s="1"/>
  <c r="G13" i="86"/>
  <c r="J17" i="88"/>
  <c r="K17" i="88" s="1"/>
  <c r="K7" i="88"/>
  <c r="G14" i="86"/>
  <c r="G12" i="86"/>
  <c r="H54" i="65"/>
  <c r="I13" i="86" s="1"/>
  <c r="I27" i="86" s="1"/>
  <c r="H49" i="63"/>
  <c r="I10" i="86" s="1"/>
  <c r="I24" i="86" s="1"/>
  <c r="H17" i="55"/>
  <c r="H45" i="55"/>
  <c r="H39" i="55"/>
  <c r="H38" i="55"/>
  <c r="H37" i="55"/>
  <c r="H35" i="55"/>
  <c r="H31" i="55"/>
  <c r="H30" i="55"/>
  <c r="H28" i="55"/>
  <c r="H27" i="55"/>
  <c r="H26" i="55"/>
  <c r="H25" i="55"/>
  <c r="H24" i="55"/>
  <c r="H23" i="55"/>
  <c r="H22" i="55"/>
  <c r="H21" i="55"/>
  <c r="H20" i="55"/>
  <c r="H19" i="55"/>
  <c r="H18" i="55"/>
  <c r="H16" i="55"/>
  <c r="H13" i="55"/>
  <c r="H17" i="48"/>
  <c r="H50" i="48"/>
  <c r="H49" i="48"/>
  <c r="H36" i="48"/>
  <c r="H33" i="48"/>
  <c r="H30" i="48"/>
  <c r="H28" i="48"/>
  <c r="H26" i="48"/>
  <c r="H24" i="48"/>
  <c r="H23" i="48"/>
  <c r="H22" i="48"/>
  <c r="H19" i="48"/>
  <c r="H18" i="48"/>
  <c r="H16" i="48"/>
  <c r="H13" i="48"/>
  <c r="H37" i="48" l="1"/>
  <c r="H46" i="55"/>
  <c r="H7" i="68"/>
  <c r="H9" i="68" s="1"/>
  <c r="H7" i="65"/>
  <c r="H9" i="65" s="1"/>
  <c r="F36" i="88"/>
  <c r="G36" i="88" s="1"/>
  <c r="G9" i="86"/>
  <c r="G28" i="86"/>
  <c r="F38" i="88"/>
  <c r="G38" i="88" s="1"/>
  <c r="G26" i="86"/>
  <c r="F26" i="88"/>
  <c r="G24" i="86"/>
  <c r="F19" i="88"/>
  <c r="G19" i="88" s="1"/>
  <c r="H12" i="86"/>
  <c r="H14" i="86"/>
  <c r="H10" i="86"/>
  <c r="H7" i="63"/>
  <c r="H10" i="63" s="1"/>
  <c r="H13" i="86"/>
  <c r="G27" i="86"/>
  <c r="H52" i="55"/>
  <c r="G8" i="86"/>
  <c r="H7" i="48" l="1"/>
  <c r="H10" i="48" s="1"/>
  <c r="H28" i="86"/>
  <c r="H38" i="88"/>
  <c r="I38" i="88" s="1"/>
  <c r="H26" i="86"/>
  <c r="H26" i="88"/>
  <c r="H27" i="86"/>
  <c r="H36" i="88"/>
  <c r="I36" i="88" s="1"/>
  <c r="H24" i="86"/>
  <c r="H19" i="88"/>
  <c r="I19" i="88" s="1"/>
  <c r="G22" i="86"/>
  <c r="F28" i="88"/>
  <c r="G28" i="88" s="1"/>
  <c r="F34" i="88"/>
  <c r="G34" i="88" s="1"/>
  <c r="G26" i="88"/>
  <c r="F32" i="88"/>
  <c r="G32" i="88" s="1"/>
  <c r="G23" i="86"/>
  <c r="F12" i="88"/>
  <c r="H8" i="86"/>
  <c r="H9" i="86"/>
  <c r="H7" i="55"/>
  <c r="H10" i="55" s="1"/>
  <c r="I8" i="86"/>
  <c r="I22" i="86" s="1"/>
  <c r="F10" i="88" l="1"/>
  <c r="F30" i="88" s="1"/>
  <c r="G30" i="88" s="1"/>
  <c r="H22" i="86"/>
  <c r="H10" i="88"/>
  <c r="H32" i="88"/>
  <c r="I32" i="88" s="1"/>
  <c r="I26" i="88"/>
  <c r="H28" i="88"/>
  <c r="I28" i="88" s="1"/>
  <c r="H34" i="88"/>
  <c r="I34" i="88" s="1"/>
  <c r="H23" i="86"/>
  <c r="H12" i="88"/>
  <c r="G12" i="88"/>
  <c r="F23" i="88"/>
  <c r="G23" i="88" s="1"/>
  <c r="F14" i="88"/>
  <c r="G14" i="88" s="1"/>
  <c r="F18" i="88"/>
  <c r="G18" i="88" s="1"/>
  <c r="F10" i="86"/>
  <c r="F24" i="86" s="1"/>
  <c r="E24" i="86" s="1"/>
  <c r="H59" i="63"/>
  <c r="E10" i="86" s="1"/>
  <c r="F14" i="86"/>
  <c r="F28" i="86" s="1"/>
  <c r="E28" i="86" s="1"/>
  <c r="H52" i="68"/>
  <c r="E14" i="86" s="1"/>
  <c r="J14" i="86" s="1"/>
  <c r="F13" i="86"/>
  <c r="F27" i="86" s="1"/>
  <c r="E27" i="86" s="1"/>
  <c r="H63" i="65"/>
  <c r="E13" i="86" s="1"/>
  <c r="F8" i="86"/>
  <c r="F22" i="86" s="1"/>
  <c r="E22" i="86" l="1"/>
  <c r="F40" i="88"/>
  <c r="G40" i="88" s="1"/>
  <c r="G10" i="88"/>
  <c r="F24" i="88"/>
  <c r="G24" i="88" s="1"/>
  <c r="H40" i="88"/>
  <c r="I40" i="88" s="1"/>
  <c r="I10" i="88"/>
  <c r="H24" i="88"/>
  <c r="I24" i="88" s="1"/>
  <c r="H30" i="88"/>
  <c r="I30" i="88" s="1"/>
  <c r="H23" i="88"/>
  <c r="I23" i="88" s="1"/>
  <c r="H14" i="88"/>
  <c r="I14" i="88" s="1"/>
  <c r="H18" i="88"/>
  <c r="I18" i="88" s="1"/>
  <c r="I12" i="88"/>
  <c r="J38" i="88"/>
  <c r="K38" i="88" s="1"/>
  <c r="J10" i="86"/>
  <c r="J19" i="88"/>
  <c r="K19" i="88" s="1"/>
  <c r="J13" i="86"/>
  <c r="J36" i="88"/>
  <c r="K36" i="88" s="1"/>
  <c r="H60" i="55"/>
  <c r="E8" i="86" s="1"/>
  <c r="F9" i="86"/>
  <c r="F23" i="86" s="1"/>
  <c r="E23" i="86" s="1"/>
  <c r="H53" i="48"/>
  <c r="E9" i="86" s="1"/>
  <c r="H38" i="42"/>
  <c r="H35" i="42"/>
  <c r="J8" i="86" l="1"/>
  <c r="J10" i="88"/>
  <c r="J9" i="86"/>
  <c r="J12" i="88"/>
  <c r="H48" i="29"/>
  <c r="H47" i="29"/>
  <c r="H26" i="29"/>
  <c r="H45" i="42"/>
  <c r="H42" i="42"/>
  <c r="H37" i="42"/>
  <c r="H31" i="42"/>
  <c r="H29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3" i="42"/>
  <c r="H18" i="29"/>
  <c r="H16" i="29"/>
  <c r="H13" i="29"/>
  <c r="H37" i="29" s="1"/>
  <c r="H17" i="29"/>
  <c r="H21" i="29"/>
  <c r="H22" i="29"/>
  <c r="H23" i="29"/>
  <c r="H25" i="29"/>
  <c r="H27" i="29"/>
  <c r="H29" i="29"/>
  <c r="H32" i="29"/>
  <c r="H36" i="29"/>
  <c r="H46" i="42" l="1"/>
  <c r="H7" i="42"/>
  <c r="H10" i="42" s="1"/>
  <c r="J40" i="88"/>
  <c r="K40" i="88" s="1"/>
  <c r="J24" i="88"/>
  <c r="K24" i="88" s="1"/>
  <c r="K10" i="88"/>
  <c r="J30" i="88"/>
  <c r="K30" i="88" s="1"/>
  <c r="G6" i="86"/>
  <c r="J14" i="88"/>
  <c r="K14" i="88" s="1"/>
  <c r="J18" i="88"/>
  <c r="K18" i="88" s="1"/>
  <c r="K12" i="88"/>
  <c r="J23" i="88"/>
  <c r="K23" i="88" s="1"/>
  <c r="H11" i="86"/>
  <c r="H52" i="42"/>
  <c r="I11" i="86" s="1"/>
  <c r="I25" i="86" s="1"/>
  <c r="G11" i="86"/>
  <c r="G17" i="86" l="1"/>
  <c r="H25" i="86"/>
  <c r="H21" i="88"/>
  <c r="G25" i="86"/>
  <c r="F21" i="88"/>
  <c r="F11" i="86"/>
  <c r="F25" i="86" s="1"/>
  <c r="G20" i="86"/>
  <c r="H49" i="29"/>
  <c r="G31" i="86" l="1"/>
  <c r="H29" i="88"/>
  <c r="I29" i="88" s="1"/>
  <c r="I21" i="88"/>
  <c r="E25" i="86"/>
  <c r="G21" i="88"/>
  <c r="F29" i="88"/>
  <c r="G29" i="88" s="1"/>
  <c r="H60" i="42"/>
  <c r="E11" i="86" s="1"/>
  <c r="J11" i="86" l="1"/>
  <c r="J21" i="88"/>
  <c r="I6" i="86"/>
  <c r="H46" i="29"/>
  <c r="H50" i="29" s="1"/>
  <c r="I17" i="86" l="1"/>
  <c r="F6" i="88"/>
  <c r="K21" i="88"/>
  <c r="J29" i="88"/>
  <c r="K29" i="88" s="1"/>
  <c r="I20" i="86"/>
  <c r="I31" i="86" s="1"/>
  <c r="H7" i="29" l="1"/>
  <c r="H10" i="29" s="1"/>
  <c r="G6" i="88"/>
  <c r="F9" i="88"/>
  <c r="G9" i="88" s="1"/>
  <c r="F16" i="88"/>
  <c r="G16" i="88" s="1"/>
  <c r="H6" i="86"/>
  <c r="H17" i="86" s="1"/>
  <c r="I46" i="88" l="1"/>
  <c r="H6" i="88"/>
  <c r="H20" i="86"/>
  <c r="H31" i="86" s="1"/>
  <c r="H16" i="88" l="1"/>
  <c r="I16" i="88" s="1"/>
  <c r="I6" i="88"/>
  <c r="H9" i="88"/>
  <c r="I9" i="88" s="1"/>
  <c r="H52" i="29"/>
  <c r="E6" i="86" s="1"/>
  <c r="F6" i="86"/>
  <c r="J6" i="86" l="1"/>
  <c r="J6" i="88"/>
  <c r="F20" i="86"/>
  <c r="J9" i="88" l="1"/>
  <c r="K9" i="88" s="1"/>
  <c r="J16" i="88"/>
  <c r="K16" i="88" s="1"/>
  <c r="K6" i="88"/>
  <c r="E20" i="86"/>
  <c r="H7" i="64" l="1"/>
  <c r="H10" i="64" s="1"/>
  <c r="H60" i="64" s="1"/>
  <c r="E12" i="86" l="1"/>
  <c r="J12" i="86" l="1"/>
  <c r="J17" i="86" s="1"/>
  <c r="J26" i="88"/>
  <c r="F12" i="86"/>
  <c r="F17" i="86" s="1"/>
  <c r="J28" i="88" l="1"/>
  <c r="K28" i="88" s="1"/>
  <c r="K26" i="88"/>
  <c r="J34" i="88"/>
  <c r="K34" i="88" s="1"/>
  <c r="J32" i="88"/>
  <c r="K32" i="88" s="1"/>
  <c r="F26" i="86"/>
  <c r="F31" i="86" s="1"/>
  <c r="I47" i="88" s="1"/>
  <c r="I48" i="88" l="1"/>
  <c r="E26" i="86"/>
  <c r="E31" i="86" s="1"/>
  <c r="I49" i="88" l="1"/>
  <c r="I50" i="88"/>
  <c r="I51" i="88"/>
  <c r="I52" i="88" s="1"/>
  <c r="I53" i="88" l="1"/>
</calcChain>
</file>

<file path=xl/sharedStrings.xml><?xml version="1.0" encoding="utf-8"?>
<sst xmlns="http://schemas.openxmlformats.org/spreadsheetml/2006/main" count="1304" uniqueCount="218">
  <si>
    <t>DESCRIPCION</t>
  </si>
  <si>
    <t>ITEM</t>
  </si>
  <si>
    <t>ANÁLISIS DE PRECIOS UNITARIOS</t>
  </si>
  <si>
    <t>UNIDAD</t>
  </si>
  <si>
    <t>LOTE 1</t>
  </si>
  <si>
    <t>1. EQUIPO</t>
  </si>
  <si>
    <t>LOTE 2</t>
  </si>
  <si>
    <t>COD</t>
  </si>
  <si>
    <t>DESCRIPCIÓN</t>
  </si>
  <si>
    <t>TARIFA</t>
  </si>
  <si>
    <t>CANTIDAD</t>
  </si>
  <si>
    <t>DESPERDICIO</t>
  </si>
  <si>
    <t>V. UNITARIO</t>
  </si>
  <si>
    <t>Alojamiento Punta de las Vacas</t>
  </si>
  <si>
    <t>SUBTOTAL</t>
  </si>
  <si>
    <t>2. MATERIALES</t>
  </si>
  <si>
    <t>3. TRANSPORTE</t>
  </si>
  <si>
    <t>4. MANO DE OBRA</t>
  </si>
  <si>
    <t>TOTAL</t>
  </si>
  <si>
    <t>-</t>
  </si>
  <si>
    <t>Herramienta menor</t>
  </si>
  <si>
    <t>CAJAS PLASTICAS 10X10</t>
  </si>
  <si>
    <t>Coraza con alma de acero 3/4</t>
  </si>
  <si>
    <t>Poste metalico 8 metros</t>
  </si>
  <si>
    <t xml:space="preserve">Metro </t>
  </si>
  <si>
    <t>Unidad</t>
  </si>
  <si>
    <t>Batería GEL 12V 100Ah</t>
  </si>
  <si>
    <t>Consumibles menores</t>
  </si>
  <si>
    <t>Cable UTP Cat 6A para exterior</t>
  </si>
  <si>
    <t>Cable encauchetado 3x14</t>
  </si>
  <si>
    <t>Tuberia PVC 3/4"</t>
  </si>
  <si>
    <t xml:space="preserve">Controlador Carga MPPT 20A </t>
  </si>
  <si>
    <t>Cable solar</t>
  </si>
  <si>
    <t xml:space="preserve">Panel Solar 500W </t>
  </si>
  <si>
    <t>Estructura para panel tipo poste</t>
  </si>
  <si>
    <t xml:space="preserve"> DPS  de sistema solar</t>
  </si>
  <si>
    <t>DOMO PTZ 4MP IP,WDR, STARLIGHT, IR LED 150M, 32X</t>
  </si>
  <si>
    <t>Poste metalico 14 metros</t>
  </si>
  <si>
    <t>Suministro, instalacion y puesta en funcionamiento de mastil de 16 metros de altura con sistema de radios receptores para recepcionar todas las camaras del ECOPARQUE</t>
  </si>
  <si>
    <t>Dia</t>
  </si>
  <si>
    <t>NVR   32 CANALES</t>
  </si>
  <si>
    <t>Router 1Gbps</t>
  </si>
  <si>
    <t>Suministro, instalacion y puesta en funcionamiento de sistema de videovigilancia para estacion de bienestar, se estiman los siguientes elementos
-6 camaras internas 4MP
-6 camaras externas 4MP
-Rack para montaje de swich
-Fuentes de alimentacion
-Cableado desde rack a camaras
-Radio para transmision a central de monitoreo</t>
  </si>
  <si>
    <t>Computador portatil</t>
  </si>
  <si>
    <t>Aire acondicionado mini split inverter 24000BTU</t>
  </si>
  <si>
    <t xml:space="preserve"> Gabinetes de Exteriores para Montaje en Poste con capacidad de carga de 75kg</t>
  </si>
  <si>
    <t xml:space="preserve">Breaker DC 2P 500VDC </t>
  </si>
  <si>
    <t>Breaker AC 2P  400 VAC</t>
  </si>
  <si>
    <t>Cable HDMI para monitores y Nvr</t>
  </si>
  <si>
    <t xml:space="preserve">Breaker AC 2P </t>
  </si>
  <si>
    <t>Cajas plasticas 10X10</t>
  </si>
  <si>
    <t>Kit de izaje para poste</t>
  </si>
  <si>
    <t>Kit de herramientas especializadas</t>
  </si>
  <si>
    <t>%</t>
  </si>
  <si>
    <t># ITEM</t>
  </si>
  <si>
    <t>DESCP</t>
  </si>
  <si>
    <t>CANT</t>
  </si>
  <si>
    <t>VLR UNIT</t>
  </si>
  <si>
    <t>VLR TOTAL</t>
  </si>
  <si>
    <t>EQUIPO</t>
  </si>
  <si>
    <t>MAT</t>
  </si>
  <si>
    <t>M.O</t>
  </si>
  <si>
    <t>TRANSPORTE</t>
  </si>
  <si>
    <t>APU01</t>
  </si>
  <si>
    <t>APU02</t>
  </si>
  <si>
    <t>APU03</t>
  </si>
  <si>
    <t>APU04</t>
  </si>
  <si>
    <t>APU05</t>
  </si>
  <si>
    <t>APU06</t>
  </si>
  <si>
    <t>APU07</t>
  </si>
  <si>
    <t>APU08</t>
  </si>
  <si>
    <t>APU09</t>
  </si>
  <si>
    <t>ANALISIS UNITARIO</t>
  </si>
  <si>
    <t>Conector coraza  3/4</t>
  </si>
  <si>
    <t>Metros</t>
  </si>
  <si>
    <t>Riel chanel perforado</t>
  </si>
  <si>
    <t>Conduletas LB 3/4</t>
  </si>
  <si>
    <t>Grapa  Doble Oreja   3/4</t>
  </si>
  <si>
    <t>Gabinete metálico de poste para intemperie  con capacidad carga de 65 Kg.</t>
  </si>
  <si>
    <t>Gabinete de telecomunicaciones  Rack  5RU, montaje en pared.</t>
  </si>
  <si>
    <t>curva pvc 3/4"</t>
  </si>
  <si>
    <t>Caja plastica 10X10</t>
  </si>
  <si>
    <t>Multitoma montaje en riel 19"</t>
  </si>
  <si>
    <t>Gabinete metálico de poste para intemperie con capacidad carga de 65 Kg.</t>
  </si>
  <si>
    <t>Discoduro de 8 Teras para NVR</t>
  </si>
  <si>
    <t>DPS  de sistema solar</t>
  </si>
  <si>
    <t>Cable encauchetado 3x14 para alimentar gabinete.</t>
  </si>
  <si>
    <t>Caja plastica 10x10</t>
  </si>
  <si>
    <t>Cable UTP Cat 6A exterior</t>
  </si>
  <si>
    <t>RESUMEN DE PRECIOS</t>
  </si>
  <si>
    <t>CANT.</t>
  </si>
  <si>
    <t>UNID.</t>
  </si>
  <si>
    <t>PRECIO UNITARIO SUMINISTRO</t>
  </si>
  <si>
    <t>SUBTOTAL SUMINISTRO</t>
  </si>
  <si>
    <t>PRECIO UNITARIO M.O</t>
  </si>
  <si>
    <t>SUBTOTAL M.O</t>
  </si>
  <si>
    <t>PRECIO UNITARIO SUM.+M.O</t>
  </si>
  <si>
    <t>SUBTOTAL SUM.+M.O</t>
  </si>
  <si>
    <t>CERRAMIENTO</t>
  </si>
  <si>
    <t>unidad</t>
  </si>
  <si>
    <t>BOSQUE ESCUELA</t>
  </si>
  <si>
    <t>28. SENDERO ELEVADO 1</t>
  </si>
  <si>
    <t>29. SENDEROS ELEVADOS E D</t>
  </si>
  <si>
    <t>PLAZOLETA ECOPARQUE PANCE</t>
  </si>
  <si>
    <t>17. JARDIN POLINIZADORAS</t>
  </si>
  <si>
    <t>23. TEATRINO</t>
  </si>
  <si>
    <t>11. PUENTE DE DERIVACION CAÑAS GORDAS</t>
  </si>
  <si>
    <t>9. MIRADOR LA VORAGINE</t>
  </si>
  <si>
    <t>ASEQUIA CAÑASGORDAS SEND PEATONAL</t>
  </si>
  <si>
    <t xml:space="preserve">ZONA LUDICO AMBIENTAL </t>
  </si>
  <si>
    <t>CENTRAL DE MONITOREO</t>
  </si>
  <si>
    <t xml:space="preserve">Suministro, instalacion y puesta en funcionamiento de central de monitoreo de vigilancia con los siguientes equipos:
-1 Rack para montaje NVR
-3 NVR
-Cableado
-3 estaciones de control y supervision
-6 Monitor de 42"
-Routers
-UPS
-Aire acondicionado mini split inverter 24000BTU
Accesorios para montaje y conexionado de equipos
</t>
  </si>
  <si>
    <t>CONCENTRADORES DE SEÑAL PARA BIENESTAR A-B-C</t>
  </si>
  <si>
    <t>TABLA RESUMEN</t>
  </si>
  <si>
    <t>TOTAL COSTOS SUMINISTROS</t>
  </si>
  <si>
    <t>TOTAL COSTOS MANO OBRA</t>
  </si>
  <si>
    <t>APU</t>
  </si>
  <si>
    <t>1,3,7</t>
  </si>
  <si>
    <t>5,6,9,12</t>
  </si>
  <si>
    <t>14,15,18,19</t>
  </si>
  <si>
    <t>11,12 SENDERO ELEVADO 4</t>
  </si>
  <si>
    <t>4,13,17,22</t>
  </si>
  <si>
    <t>Camara Bala IP 4MP IP,IR LED 50M,POE,lente motorizado.</t>
  </si>
  <si>
    <t>Conector solar  MC4</t>
  </si>
  <si>
    <t>Gabinete piso  42RU  Daga</t>
  </si>
  <si>
    <t>ePMP Force 190 para enlaces inalámbricos en zonas con alta interferencia, 4910-5970 MHz, baja latencia, antena de 22 dBi (C050900C181A)</t>
  </si>
  <si>
    <t>Radio epmp 3000L  5Ghz PTMP</t>
  </si>
  <si>
    <t>Bandeja Portacable Tipo Malla  Alto: 65 mm Ancho: 300 mm Largo: 3 mts</t>
  </si>
  <si>
    <t>Mastil de 16 metros  metalico galvanizado.</t>
  </si>
  <si>
    <t>Estructura  tipo bandera metalica galvanizada, 4 sectores para anclaje de antenas</t>
  </si>
  <si>
    <t>Patch panel  24 puerto CAT 6A blindado</t>
  </si>
  <si>
    <t>salida para datos Jack Cat 6A Blindado</t>
  </si>
  <si>
    <t xml:space="preserve">Regleta multitoma industrial. </t>
  </si>
  <si>
    <t>Cofre Eléctrico Metálico 500 x 400 x 250 para uso Exterior IP-54.</t>
  </si>
  <si>
    <t>Hebillas bandit 1/2</t>
  </si>
  <si>
    <t>Caja galvanizada 5800   2x4</t>
  </si>
  <si>
    <t>Bandeja Ventilada Ajustable rack19"</t>
  </si>
  <si>
    <t>Bandeja fija para montaje en  RACK  19" profundidad 305.</t>
  </si>
  <si>
    <t xml:space="preserve">Supresor de sobretensiones Gigabit Cambiun netword  C000000L065A </t>
  </si>
  <si>
    <t>Union EMT 3/4</t>
  </si>
  <si>
    <t>Tuberia EMT 3/4</t>
  </si>
  <si>
    <t>Tuberia IMC 3/4</t>
  </si>
  <si>
    <t>Cable de Red Patchcord  UTP CAT 6A  de 90cm</t>
  </si>
  <si>
    <t>Riel DIN Omega Perforado x 1 Metro</t>
  </si>
  <si>
    <t>Canaleta plastica portacable blanca 100x45mm</t>
  </si>
  <si>
    <t>Cable Multifilar 8awg</t>
  </si>
  <si>
    <t>Canaleta ranurada  gris 40x40mm</t>
  </si>
  <si>
    <t>Caja de Paso Sencilla CU40 Sobreponer</t>
  </si>
  <si>
    <t xml:space="preserve">Tomacorriente Doble Polo A Tierra Aislado Naranja </t>
  </si>
  <si>
    <t>Switch  Dahua de 8 puertos POE Gigabit-Ethernet</t>
  </si>
  <si>
    <t>Switch Dahua 24 puertos POE  solo para CCTV</t>
  </si>
  <si>
    <t>Inversor Onda Pura 300 W para alimentacion de equipos en poste</t>
  </si>
  <si>
    <t>Organizador de cable horizontal plastico 1U</t>
  </si>
  <si>
    <t>Bandejas porta equipos rack 19"   profundidad  178, 1u.</t>
  </si>
  <si>
    <t>Soporte  Para Camara PTZ</t>
  </si>
  <si>
    <t>Inyector PoE Cambium Gigabit DC 30V 15w conector C6</t>
  </si>
  <si>
    <t xml:space="preserve">Cable de energia con conector C5 para  Inyector PoE </t>
  </si>
  <si>
    <t>Suministro, instalacion y puesta en funcionamiento de poste con dos camaras tipo bala para uso exterior de 4MP y sistema de alimentacion convencional, con radio de comunicación EMPM FORCE 190</t>
  </si>
  <si>
    <t>Suministro, instalacion y puesta en funcionamiento de poste con una camara tipo bala para uso exterior de 4MP y sistema de alimentacion convencional, con radio de comunicación EMPM FORCE 190</t>
  </si>
  <si>
    <t>Suministro, instalacion y puesta en funcionamiento de poste con domo PTZ para uso exterior y sistema de alimentacion con panel solar, con radio de comunicación EMPM FORCE 190</t>
  </si>
  <si>
    <t>Suministro, instalacion y puesta en funcionamiento de poste con domo PTZ para uso exterior y sistema de alimentacion convencional, con radio de comunicación EMPM FORCE 190</t>
  </si>
  <si>
    <t>Suministro, instalacion y puesta en funcionamiento de poste con una camara tipo bala para uso exterior de 4MP y sistema de alimentacion con panel solar, con radio de comunicación EMPM FORCE 190</t>
  </si>
  <si>
    <t>Suministro, instalacion y puesta en funcionamiento de poste con dos camaras tipo bala para uso exterior de 4MP y sistema de alimentacion con panel solar, con radio de comunicación EMPM FORCE 190</t>
  </si>
  <si>
    <t>Suministro, instalacion y puesta en funcionamiento de poste con domo PTZ para uso exterior y sistema de alimentacion con panel solar, con radio de comunicación EPMP FORCE 190</t>
  </si>
  <si>
    <t>Suministro, instalacion y puesta en funcionamiento de poste con dos camaras tipo bala para uso exterior de 4MP y sistema de alimentacion convencional, con radio de comunicación EMPM Force 190</t>
  </si>
  <si>
    <t>Suministro, instalacion y puesta en funcionamiento de poste con una camaras tipo bala para uso exterior de 4MP y sistema de alimentacion convencional, con radio de comunicación EMPM Force 190</t>
  </si>
  <si>
    <t>Suministro, instalacion y puesta en funcionamiento de poste con una camara tipo bala para uso exterior de 4MP y sistema de alimentacion con panel solar, con radio de comunicación EPMP FORCE 190</t>
  </si>
  <si>
    <t>Faceplane sencillo  CAT 6A F/UTP.   Tapa y conector</t>
  </si>
  <si>
    <t>Cinta Bandit 1/2"</t>
  </si>
  <si>
    <t xml:space="preserve"> Antena sectorial 90 grados 5Ghz </t>
  </si>
  <si>
    <t>HC</t>
  </si>
  <si>
    <t>MOIE01--</t>
  </si>
  <si>
    <t>Mano de obra electrica, 1 ayudante - 1 oficial.</t>
  </si>
  <si>
    <t>Mano de obra electrica, 1 ayudante - 1 oficial. (Para montaje de equipos a poste)</t>
  </si>
  <si>
    <t>Mano de obra telecomunicaciones 1 ayudante 1 tecnico</t>
  </si>
  <si>
    <t>MOTE01--</t>
  </si>
  <si>
    <t>Mano de obra electrica, 1 ayudante - 1 oficial. (Para perfilar ,hincar y aplomar  poste)</t>
  </si>
  <si>
    <t>Mes</t>
  </si>
  <si>
    <t>Ingeniero electrico y afines</t>
  </si>
  <si>
    <t>G2002--</t>
  </si>
  <si>
    <t xml:space="preserve">Punto de Acceso Ubiquiti UniFi U6-Mesh blanco  Exterior </t>
  </si>
  <si>
    <t xml:space="preserve">UPS Online 6KVA Bifásica tipo torre baterias 7ah </t>
  </si>
  <si>
    <t xml:space="preserve">Equipo de computo (CORE I5, 8GB RAM, 1TB HDD)  INTEL CORE I5 10400 Núcleos: 6 , mouse,teclado,monitor de 22"  </t>
  </si>
  <si>
    <t>Computador ( CORE I9 12900KF, 32GB RAM, 1TB HDD) telcado, mouse, monitor 22" win 11-pro</t>
  </si>
  <si>
    <t>SUMINISTRO INSTALACIÓN Y PUESTA EN SERVICIO DE BANCO DE DUCTOS SUBTERRÁNEO PVC - DB DE 2X 3/4"Ø</t>
  </si>
  <si>
    <t>TUBO CONDUIT PVC 2X 3/4"</t>
  </si>
  <si>
    <t>ADAPTADOR TERMINAL CONDUIT 3/4"</t>
  </si>
  <si>
    <t xml:space="preserve">Unidad </t>
  </si>
  <si>
    <t>CURVA 90º CXE CONDUIT 3/4"</t>
  </si>
  <si>
    <t>SOLDADURA PARA CONDUIT (1/4 GL.)</t>
  </si>
  <si>
    <t>CONECTOR RJ45 2 PIEZAS CAT 6A BLINDADO PARA CONDUCTOR SOLIDO AWG 23-26</t>
  </si>
  <si>
    <t>Botas rj45 color Rojo. LPB101RD</t>
  </si>
  <si>
    <t>Soporte metalico para camara tipo bala anclaje poste</t>
  </si>
  <si>
    <t>Tarjeta de video con salida multiple HDMI NVIDIA P620</t>
  </si>
  <si>
    <t>Monitor 43" Dahua</t>
  </si>
  <si>
    <t>Cámara IP tipo Domo 4MP,  PoE. Serie 3</t>
  </si>
  <si>
    <t xml:space="preserve">SUMINISTRO INSTALACIÓN Y PUESTA EN SERVICIO DE APANTALLAMIENTO PARA POSTE </t>
  </si>
  <si>
    <t>Base Captadora (Ep) 5/8″ 8-10Mm Vertical Cable Horizontal Aluminio</t>
  </si>
  <si>
    <t>CABLE DE COBRE # 12 AWG</t>
  </si>
  <si>
    <t>UND</t>
  </si>
  <si>
    <t>APU10,</t>
  </si>
  <si>
    <t>APU11,</t>
  </si>
  <si>
    <t>APU10</t>
  </si>
  <si>
    <t>APU11</t>
  </si>
  <si>
    <t>Conector bimetalico varilla/Cable de puesta a tierra</t>
  </si>
  <si>
    <t>Tapa para  5800  .2X4</t>
  </si>
  <si>
    <t>Montaje En Piso De Estructura  Tipo Videowall Para Instalacion De 6 Pantallas , en acero de alta resistencia con ruedassoporta hasta 200kg.</t>
  </si>
  <si>
    <t>Varilla Cooper Weld de 14 28MM x 180 de Cobre Macizo</t>
  </si>
  <si>
    <t>Kit de tierra para poste STB BT</t>
  </si>
  <si>
    <t>Adaptador 3/4 EMT</t>
  </si>
  <si>
    <t>TOTAL COSTOS DIRECTOS</t>
  </si>
  <si>
    <t>Administracion</t>
  </si>
  <si>
    <t>Imprevistos</t>
  </si>
  <si>
    <t>Utilidad</t>
  </si>
  <si>
    <t>IVA sobre utilidad</t>
  </si>
  <si>
    <t>COSTO TOTAL PROYECTO</t>
  </si>
  <si>
    <r>
      <t xml:space="preserve">Suministro, instalacion y puesta en funcionamiento de central de monitoreo de vigilancia con los siguientes equipos:
-1 Rack para montaje NVR
-3 NVR
-Cableado
-2 estaciones de control y supervision
-6 Monitor de 42"
-Router
-UPS
</t>
    </r>
    <r>
      <rPr>
        <sz val="11"/>
        <rFont val="Bahnschrift"/>
        <family val="2"/>
      </rPr>
      <t>-Aire acondicionado mini split inverter 24000BTU</t>
    </r>
    <r>
      <rPr>
        <sz val="11"/>
        <color theme="1"/>
        <rFont val="Bahnschrift"/>
        <family val="2"/>
      </rPr>
      <t xml:space="preserve">
Accesorios para montaje y conexionado de equipos</t>
    </r>
  </si>
  <si>
    <t>PUNTA CAPTADORA TIPO FRANKLIN DE ø5/8"X 0,6M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</si>
</sst>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\ * #,##0.00_);_(&quot;$&quot;\ * \(#,##0.00\);_(&quot;$&quot;\ * &quot;-&quot;??_);_(@_)"/>
    <numFmt numFmtId="167" formatCode="_-* #,##0.00\ &quot;$&quot;_-;\-* #,##0.00\ &quot;$&quot;_-;_-* &quot;-&quot;??\ &quot;$&quot;_-;_-@_-"/>
    <numFmt numFmtId="168" formatCode="&quot;$&quot;\ #,##0"/>
    <numFmt numFmtId="169" formatCode="[$$-240A]\ #,##0"/>
    <numFmt numFmtId="170" formatCode="[$USD]\ #,##0.00"/>
    <numFmt numFmtId="171" formatCode="_-&quot;$&quot;\ * #,##0_-;\-&quot;$&quot;\ * #,##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Bahnschrift"/>
      <family val="2"/>
    </font>
    <font>
      <sz val="10"/>
      <name val="Bahnschrift"/>
      <family val="2"/>
    </font>
    <font>
      <b/>
      <sz val="10"/>
      <name val="Bahnschrift"/>
      <family val="2"/>
    </font>
    <font>
      <b/>
      <sz val="14"/>
      <name val="Bahnschrift"/>
      <family val="2"/>
    </font>
    <font>
      <b/>
      <sz val="8"/>
      <name val="Bahnschrift"/>
      <family val="2"/>
    </font>
    <font>
      <b/>
      <sz val="15"/>
      <name val="Bahnschrift"/>
      <family val="2"/>
    </font>
    <font>
      <sz val="12"/>
      <name val="Bahnschrift"/>
      <family val="2"/>
    </font>
    <font>
      <sz val="14"/>
      <name val="Bahnschrift"/>
      <family val="2"/>
    </font>
    <font>
      <b/>
      <sz val="16"/>
      <name val="Bahnschrift"/>
      <family val="2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sz val="28"/>
      <color theme="1"/>
      <name val="Bahnschrift"/>
      <family val="2"/>
    </font>
    <font>
      <b/>
      <sz val="11"/>
      <color rgb="FFFF0000"/>
      <name val="Bahnschrift"/>
      <family val="2"/>
    </font>
    <font>
      <b/>
      <sz val="20"/>
      <color theme="1"/>
      <name val="Bahnschrift"/>
      <family val="2"/>
    </font>
    <font>
      <sz val="12"/>
      <color theme="1"/>
      <name val="Bahnschrift"/>
      <family val="2"/>
    </font>
    <font>
      <b/>
      <sz val="12"/>
      <color rgb="FFFF0000"/>
      <name val="Bahnschrift"/>
      <family val="2"/>
    </font>
    <font>
      <sz val="10"/>
      <color theme="1"/>
      <name val="Bahnschrift"/>
      <family val="2"/>
    </font>
    <font>
      <sz val="11"/>
      <name val="Bahnschrift"/>
      <family val="2"/>
    </font>
    <font>
      <b/>
      <sz val="10"/>
      <color theme="1"/>
      <name val="Bahnschrift"/>
      <family val="2"/>
    </font>
    <font>
      <b/>
      <sz val="14"/>
      <color theme="1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8">
    <xf numFmtId="0" fontId="0" fillId="0" borderId="0" xfId="0"/>
    <xf numFmtId="169" fontId="5" fillId="0" borderId="0" xfId="0" applyNumberFormat="1" applyFont="1" applyAlignment="1">
      <alignment horizontal="center" vertical="center"/>
    </xf>
    <xf numFmtId="0" fontId="7" fillId="0" borderId="0" xfId="30" applyFont="1" applyAlignment="1">
      <alignment horizontal="center" vertical="center"/>
    </xf>
    <xf numFmtId="0" fontId="6" fillId="0" borderId="0" xfId="30" applyFont="1" applyAlignment="1">
      <alignment horizontal="justify" vertical="center" wrapText="1"/>
    </xf>
    <xf numFmtId="1" fontId="6" fillId="0" borderId="0" xfId="30" applyNumberFormat="1" applyFont="1" applyAlignment="1">
      <alignment horizontal="center" vertical="center"/>
    </xf>
    <xf numFmtId="0" fontId="6" fillId="0" borderId="0" xfId="30" applyFont="1" applyAlignment="1">
      <alignment horizontal="center" vertical="center"/>
    </xf>
    <xf numFmtId="170" fontId="6" fillId="0" borderId="0" xfId="30" applyNumberFormat="1" applyFont="1" applyAlignment="1">
      <alignment vertical="center"/>
    </xf>
    <xf numFmtId="0" fontId="7" fillId="0" borderId="22" xfId="30" applyFont="1" applyBorder="1" applyAlignment="1">
      <alignment horizontal="center" vertical="center" wrapText="1"/>
    </xf>
    <xf numFmtId="1" fontId="7" fillId="0" borderId="22" xfId="30" applyNumberFormat="1" applyFont="1" applyBorder="1" applyAlignment="1">
      <alignment horizontal="center" vertical="center" wrapText="1"/>
    </xf>
    <xf numFmtId="170" fontId="7" fillId="0" borderId="22" xfId="30" applyNumberFormat="1" applyFont="1" applyBorder="1" applyAlignment="1">
      <alignment horizontal="center" vertical="center" wrapText="1"/>
    </xf>
    <xf numFmtId="170" fontId="7" fillId="0" borderId="23" xfId="30" applyNumberFormat="1" applyFont="1" applyBorder="1" applyAlignment="1">
      <alignment horizontal="center" vertical="center" wrapText="1"/>
    </xf>
    <xf numFmtId="170" fontId="7" fillId="0" borderId="19" xfId="30" applyNumberFormat="1" applyFont="1" applyBorder="1" applyAlignment="1">
      <alignment horizontal="center" vertical="center" wrapText="1"/>
    </xf>
    <xf numFmtId="170" fontId="7" fillId="0" borderId="24" xfId="30" applyNumberFormat="1" applyFont="1" applyBorder="1" applyAlignment="1">
      <alignment horizontal="center" vertical="center" wrapText="1"/>
    </xf>
    <xf numFmtId="49" fontId="5" fillId="3" borderId="27" xfId="30" applyNumberFormat="1" applyFont="1" applyFill="1" applyBorder="1" applyAlignment="1">
      <alignment horizontal="left" vertical="center" wrapText="1"/>
    </xf>
    <xf numFmtId="1" fontId="5" fillId="3" borderId="27" xfId="30" applyNumberFormat="1" applyFont="1" applyFill="1" applyBorder="1" applyAlignment="1">
      <alignment horizontal="center" vertical="center"/>
    </xf>
    <xf numFmtId="0" fontId="5" fillId="3" borderId="27" xfId="30" applyFont="1" applyFill="1" applyBorder="1" applyAlignment="1">
      <alignment horizontal="center" vertical="center"/>
    </xf>
    <xf numFmtId="169" fontId="5" fillId="3" borderId="27" xfId="30" applyNumberFormat="1" applyFont="1" applyFill="1" applyBorder="1" applyAlignment="1">
      <alignment horizontal="center" vertical="center"/>
    </xf>
    <xf numFmtId="169" fontId="5" fillId="3" borderId="28" xfId="30" applyNumberFormat="1" applyFont="1" applyFill="1" applyBorder="1" applyAlignment="1">
      <alignment horizontal="center" vertical="center"/>
    </xf>
    <xf numFmtId="169" fontId="5" fillId="3" borderId="29" xfId="30" applyNumberFormat="1" applyFont="1" applyFill="1" applyBorder="1" applyAlignment="1">
      <alignment horizontal="center" vertical="center"/>
    </xf>
    <xf numFmtId="169" fontId="5" fillId="3" borderId="26" xfId="30" applyNumberFormat="1" applyFont="1" applyFill="1" applyBorder="1" applyAlignment="1">
      <alignment horizontal="center" vertical="center"/>
    </xf>
    <xf numFmtId="49" fontId="5" fillId="0" borderId="30" xfId="30" applyNumberFormat="1" applyFont="1" applyBorder="1" applyAlignment="1">
      <alignment horizontal="left" vertical="center" wrapText="1"/>
    </xf>
    <xf numFmtId="1" fontId="5" fillId="0" borderId="30" xfId="30" applyNumberFormat="1" applyFont="1" applyBorder="1" applyAlignment="1">
      <alignment horizontal="center" vertical="center"/>
    </xf>
    <xf numFmtId="0" fontId="5" fillId="0" borderId="30" xfId="30" applyFont="1" applyBorder="1" applyAlignment="1">
      <alignment horizontal="center" vertical="center"/>
    </xf>
    <xf numFmtId="169" fontId="5" fillId="0" borderId="30" xfId="30" applyNumberFormat="1" applyFont="1" applyBorder="1" applyAlignment="1">
      <alignment horizontal="center" vertical="center"/>
    </xf>
    <xf numFmtId="169" fontId="5" fillId="0" borderId="31" xfId="30" applyNumberFormat="1" applyFont="1" applyBorder="1" applyAlignment="1">
      <alignment horizontal="center" vertical="center"/>
    </xf>
    <xf numFmtId="169" fontId="5" fillId="0" borderId="15" xfId="30" applyNumberFormat="1" applyFont="1" applyBorder="1" applyAlignment="1">
      <alignment horizontal="center" vertical="center"/>
    </xf>
    <xf numFmtId="0" fontId="5" fillId="3" borderId="27" xfId="30" applyFont="1" applyFill="1" applyBorder="1" applyAlignment="1">
      <alignment horizontal="left" vertical="center" wrapText="1"/>
    </xf>
    <xf numFmtId="0" fontId="5" fillId="0" borderId="30" xfId="30" applyFont="1" applyBorder="1" applyAlignment="1">
      <alignment horizontal="left" vertical="center" wrapText="1"/>
    </xf>
    <xf numFmtId="0" fontId="5" fillId="0" borderId="22" xfId="30" applyFont="1" applyBorder="1" applyAlignment="1">
      <alignment horizontal="left" vertical="center" wrapText="1"/>
    </xf>
    <xf numFmtId="1" fontId="5" fillId="0" borderId="22" xfId="30" applyNumberFormat="1" applyFont="1" applyBorder="1" applyAlignment="1">
      <alignment horizontal="center" vertical="center"/>
    </xf>
    <xf numFmtId="0" fontId="5" fillId="0" borderId="22" xfId="30" applyFont="1" applyBorder="1" applyAlignment="1">
      <alignment horizontal="center" vertical="center"/>
    </xf>
    <xf numFmtId="169" fontId="5" fillId="0" borderId="22" xfId="30" applyNumberFormat="1" applyFont="1" applyBorder="1" applyAlignment="1">
      <alignment horizontal="center" vertical="center"/>
    </xf>
    <xf numFmtId="169" fontId="5" fillId="0" borderId="23" xfId="30" applyNumberFormat="1" applyFont="1" applyBorder="1" applyAlignment="1">
      <alignment horizontal="center" vertical="center"/>
    </xf>
    <xf numFmtId="169" fontId="5" fillId="0" borderId="21" xfId="30" applyNumberFormat="1" applyFont="1" applyBorder="1" applyAlignment="1">
      <alignment horizontal="center" vertical="center"/>
    </xf>
    <xf numFmtId="169" fontId="5" fillId="3" borderId="22" xfId="30" applyNumberFormat="1" applyFont="1" applyFill="1" applyBorder="1" applyAlignment="1">
      <alignment horizontal="center" vertical="center"/>
    </xf>
    <xf numFmtId="0" fontId="5" fillId="0" borderId="27" xfId="30" applyFont="1" applyBorder="1" applyAlignment="1">
      <alignment horizontal="left" vertical="center" wrapText="1"/>
    </xf>
    <xf numFmtId="1" fontId="5" fillId="0" borderId="27" xfId="30" applyNumberFormat="1" applyFont="1" applyBorder="1" applyAlignment="1">
      <alignment horizontal="center" vertical="center"/>
    </xf>
    <xf numFmtId="0" fontId="5" fillId="0" borderId="27" xfId="30" applyFont="1" applyBorder="1" applyAlignment="1">
      <alignment horizontal="center" vertical="center"/>
    </xf>
    <xf numFmtId="169" fontId="5" fillId="0" borderId="27" xfId="30" applyNumberFormat="1" applyFont="1" applyBorder="1" applyAlignment="1">
      <alignment horizontal="center" vertical="center"/>
    </xf>
    <xf numFmtId="169" fontId="5" fillId="0" borderId="28" xfId="30" applyNumberFormat="1" applyFont="1" applyBorder="1" applyAlignment="1">
      <alignment horizontal="center" vertical="center"/>
    </xf>
    <xf numFmtId="169" fontId="5" fillId="0" borderId="26" xfId="30" applyNumberFormat="1" applyFont="1" applyBorder="1" applyAlignment="1">
      <alignment horizontal="center" vertical="center"/>
    </xf>
    <xf numFmtId="0" fontId="5" fillId="0" borderId="1" xfId="30" applyFont="1" applyBorder="1" applyAlignment="1">
      <alignment horizontal="left" vertical="center" wrapText="1"/>
    </xf>
    <xf numFmtId="1" fontId="5" fillId="0" borderId="1" xfId="30" applyNumberFormat="1" applyFont="1" applyBorder="1" applyAlignment="1">
      <alignment horizontal="center" vertical="center"/>
    </xf>
    <xf numFmtId="0" fontId="5" fillId="0" borderId="1" xfId="30" applyFont="1" applyBorder="1" applyAlignment="1">
      <alignment horizontal="center" vertical="center"/>
    </xf>
    <xf numFmtId="169" fontId="5" fillId="0" borderId="1" xfId="30" applyNumberFormat="1" applyFont="1" applyBorder="1" applyAlignment="1">
      <alignment horizontal="center" vertical="center"/>
    </xf>
    <xf numFmtId="169" fontId="5" fillId="0" borderId="34" xfId="30" applyNumberFormat="1" applyFont="1" applyBorder="1" applyAlignment="1">
      <alignment horizontal="center" vertical="center"/>
    </xf>
    <xf numFmtId="169" fontId="5" fillId="0" borderId="33" xfId="30" applyNumberFormat="1" applyFont="1" applyBorder="1" applyAlignment="1">
      <alignment horizontal="center" vertical="center"/>
    </xf>
    <xf numFmtId="169" fontId="5" fillId="3" borderId="1" xfId="30" applyNumberFormat="1" applyFont="1" applyFill="1" applyBorder="1" applyAlignment="1">
      <alignment horizontal="center" vertical="center"/>
    </xf>
    <xf numFmtId="0" fontId="5" fillId="3" borderId="30" xfId="30" applyFont="1" applyFill="1" applyBorder="1" applyAlignment="1">
      <alignment horizontal="left" vertical="center" wrapText="1"/>
    </xf>
    <xf numFmtId="1" fontId="5" fillId="3" borderId="30" xfId="30" applyNumberFormat="1" applyFont="1" applyFill="1" applyBorder="1" applyAlignment="1">
      <alignment horizontal="center" vertical="center"/>
    </xf>
    <xf numFmtId="0" fontId="5" fillId="3" borderId="30" xfId="30" applyFont="1" applyFill="1" applyBorder="1" applyAlignment="1">
      <alignment horizontal="center" vertical="center"/>
    </xf>
    <xf numFmtId="169" fontId="5" fillId="3" borderId="30" xfId="30" applyNumberFormat="1" applyFont="1" applyFill="1" applyBorder="1" applyAlignment="1">
      <alignment horizontal="center" vertical="center"/>
    </xf>
    <xf numFmtId="169" fontId="5" fillId="3" borderId="31" xfId="30" applyNumberFormat="1" applyFont="1" applyFill="1" applyBorder="1" applyAlignment="1">
      <alignment horizontal="center" vertical="center"/>
    </xf>
    <xf numFmtId="169" fontId="5" fillId="3" borderId="15" xfId="30" applyNumberFormat="1" applyFont="1" applyFill="1" applyBorder="1" applyAlignment="1">
      <alignment horizontal="center" vertical="center"/>
    </xf>
    <xf numFmtId="0" fontId="5" fillId="3" borderId="1" xfId="30" applyFont="1" applyFill="1" applyBorder="1" applyAlignment="1">
      <alignment horizontal="left" vertical="center" wrapText="1"/>
    </xf>
    <xf numFmtId="1" fontId="5" fillId="3" borderId="1" xfId="30" applyNumberFormat="1" applyFont="1" applyFill="1" applyBorder="1" applyAlignment="1">
      <alignment horizontal="center" vertical="center"/>
    </xf>
    <xf numFmtId="0" fontId="5" fillId="3" borderId="1" xfId="30" applyFont="1" applyFill="1" applyBorder="1" applyAlignment="1">
      <alignment horizontal="center" vertical="center"/>
    </xf>
    <xf numFmtId="169" fontId="5" fillId="3" borderId="34" xfId="30" applyNumberFormat="1" applyFont="1" applyFill="1" applyBorder="1" applyAlignment="1">
      <alignment horizontal="center" vertical="center"/>
    </xf>
    <xf numFmtId="169" fontId="5" fillId="3" borderId="33" xfId="30" applyNumberFormat="1" applyFont="1" applyFill="1" applyBorder="1" applyAlignment="1">
      <alignment horizontal="center" vertical="center"/>
    </xf>
    <xf numFmtId="0" fontId="5" fillId="3" borderId="22" xfId="30" applyFont="1" applyFill="1" applyBorder="1" applyAlignment="1">
      <alignment horizontal="left" vertical="center" wrapText="1"/>
    </xf>
    <xf numFmtId="1" fontId="5" fillId="3" borderId="22" xfId="30" applyNumberFormat="1" applyFont="1" applyFill="1" applyBorder="1" applyAlignment="1">
      <alignment horizontal="center" vertical="center"/>
    </xf>
    <xf numFmtId="0" fontId="5" fillId="3" borderId="22" xfId="30" applyFont="1" applyFill="1" applyBorder="1" applyAlignment="1">
      <alignment horizontal="center" vertical="center"/>
    </xf>
    <xf numFmtId="169" fontId="5" fillId="3" borderId="23" xfId="30" applyNumberFormat="1" applyFont="1" applyFill="1" applyBorder="1" applyAlignment="1">
      <alignment horizontal="center" vertical="center"/>
    </xf>
    <xf numFmtId="169" fontId="5" fillId="3" borderId="21" xfId="30" applyNumberFormat="1" applyFont="1" applyFill="1" applyBorder="1" applyAlignment="1">
      <alignment horizontal="center" vertical="center"/>
    </xf>
    <xf numFmtId="0" fontId="7" fillId="0" borderId="38" xfId="30" applyFont="1" applyBorder="1" applyAlignment="1">
      <alignment horizontal="center" vertical="center" wrapText="1"/>
    </xf>
    <xf numFmtId="0" fontId="5" fillId="3" borderId="39" xfId="30" applyFont="1" applyFill="1" applyBorder="1" applyAlignment="1">
      <alignment horizontal="center" vertical="center"/>
    </xf>
    <xf numFmtId="0" fontId="5" fillId="0" borderId="40" xfId="30" applyFont="1" applyBorder="1" applyAlignment="1">
      <alignment horizontal="center" vertical="center"/>
    </xf>
    <xf numFmtId="0" fontId="5" fillId="6" borderId="39" xfId="30" applyFont="1" applyFill="1" applyBorder="1" applyAlignment="1">
      <alignment horizontal="center" vertical="center"/>
    </xf>
    <xf numFmtId="0" fontId="5" fillId="0" borderId="38" xfId="30" applyFont="1" applyBorder="1" applyAlignment="1">
      <alignment horizontal="center" vertical="center"/>
    </xf>
    <xf numFmtId="0" fontId="5" fillId="0" borderId="39" xfId="30" applyFont="1" applyBorder="1" applyAlignment="1">
      <alignment horizontal="center" vertical="center"/>
    </xf>
    <xf numFmtId="0" fontId="5" fillId="0" borderId="4" xfId="30" applyFont="1" applyBorder="1" applyAlignment="1">
      <alignment horizontal="center" vertical="center"/>
    </xf>
    <xf numFmtId="0" fontId="5" fillId="3" borderId="40" xfId="30" applyFont="1" applyFill="1" applyBorder="1" applyAlignment="1">
      <alignment horizontal="center" vertical="center"/>
    </xf>
    <xf numFmtId="0" fontId="5" fillId="3" borderId="4" xfId="30" applyFont="1" applyFill="1" applyBorder="1" applyAlignment="1">
      <alignment horizontal="center" vertical="center"/>
    </xf>
    <xf numFmtId="0" fontId="5" fillId="3" borderId="38" xfId="30" applyFont="1" applyFill="1" applyBorder="1" applyAlignment="1">
      <alignment horizontal="center" vertical="center"/>
    </xf>
    <xf numFmtId="0" fontId="5" fillId="3" borderId="41" xfId="30" applyFont="1" applyFill="1" applyBorder="1" applyAlignment="1">
      <alignment horizontal="center" vertical="center"/>
    </xf>
    <xf numFmtId="0" fontId="5" fillId="3" borderId="36" xfId="30" applyFont="1" applyFill="1" applyBorder="1" applyAlignment="1">
      <alignment horizontal="left" vertical="center" wrapText="1"/>
    </xf>
    <xf numFmtId="1" fontId="5" fillId="3" borderId="36" xfId="30" applyNumberFormat="1" applyFont="1" applyFill="1" applyBorder="1" applyAlignment="1">
      <alignment horizontal="center" vertical="center"/>
    </xf>
    <xf numFmtId="0" fontId="5" fillId="3" borderId="36" xfId="30" applyFont="1" applyFill="1" applyBorder="1" applyAlignment="1">
      <alignment horizontal="center" vertical="center"/>
    </xf>
    <xf numFmtId="169" fontId="5" fillId="3" borderId="36" xfId="30" applyNumberFormat="1" applyFont="1" applyFill="1" applyBorder="1" applyAlignment="1">
      <alignment horizontal="center" vertical="center"/>
    </xf>
    <xf numFmtId="169" fontId="5" fillId="3" borderId="37" xfId="30" applyNumberFormat="1" applyFont="1" applyFill="1" applyBorder="1" applyAlignment="1">
      <alignment horizontal="center" vertical="center"/>
    </xf>
    <xf numFmtId="169" fontId="5" fillId="3" borderId="35" xfId="30" applyNumberFormat="1" applyFont="1" applyFill="1" applyBorder="1" applyAlignment="1">
      <alignment horizontal="center" vertical="center"/>
    </xf>
    <xf numFmtId="0" fontId="6" fillId="0" borderId="1" xfId="30" applyFont="1" applyBorder="1" applyAlignment="1">
      <alignment horizontal="justify" vertical="center" wrapText="1"/>
    </xf>
    <xf numFmtId="1" fontId="6" fillId="0" borderId="1" xfId="30" applyNumberFormat="1" applyFont="1" applyBorder="1" applyAlignment="1">
      <alignment horizontal="center" vertical="center"/>
    </xf>
    <xf numFmtId="0" fontId="6" fillId="0" borderId="1" xfId="30" applyFont="1" applyBorder="1" applyAlignment="1">
      <alignment horizontal="center" vertical="center"/>
    </xf>
    <xf numFmtId="42" fontId="6" fillId="0" borderId="1" xfId="33" applyFont="1" applyBorder="1" applyAlignment="1">
      <alignment vertical="center"/>
    </xf>
    <xf numFmtId="42" fontId="6" fillId="0" borderId="1" xfId="33" applyFont="1" applyBorder="1" applyAlignment="1">
      <alignment horizontal="center" vertical="center"/>
    </xf>
    <xf numFmtId="0" fontId="14" fillId="0" borderId="0" xfId="0" applyFont="1"/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4" fillId="0" borderId="2" xfId="0" applyFont="1" applyBorder="1"/>
    <xf numFmtId="169" fontId="14" fillId="0" borderId="0" xfId="0" applyNumberFormat="1" applyFont="1"/>
    <xf numFmtId="9" fontId="14" fillId="0" borderId="1" xfId="1" applyFont="1" applyBorder="1" applyAlignment="1">
      <alignment horizontal="center"/>
    </xf>
    <xf numFmtId="9" fontId="14" fillId="0" borderId="43" xfId="1" applyFont="1" applyBorder="1" applyAlignment="1">
      <alignment horizontal="center"/>
    </xf>
    <xf numFmtId="0" fontId="14" fillId="0" borderId="0" xfId="0" applyFont="1" applyAlignment="1">
      <alignment wrapText="1"/>
    </xf>
    <xf numFmtId="168" fontId="14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44" fontId="14" fillId="0" borderId="0" xfId="29" applyFont="1" applyFill="1" applyAlignment="1">
      <alignment horizontal="center" vertical="center"/>
    </xf>
    <xf numFmtId="44" fontId="14" fillId="0" borderId="0" xfId="29" applyFont="1" applyAlignment="1">
      <alignment horizontal="center" vertical="center"/>
    </xf>
    <xf numFmtId="44" fontId="14" fillId="0" borderId="0" xfId="0" applyNumberFormat="1" applyFont="1" applyAlignment="1">
      <alignment horizontal="center" vertical="center"/>
    </xf>
    <xf numFmtId="42" fontId="14" fillId="0" borderId="0" xfId="33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4" fontId="17" fillId="7" borderId="0" xfId="29" applyFont="1" applyFill="1" applyAlignment="1">
      <alignment horizontal="center" vertical="center"/>
    </xf>
    <xf numFmtId="44" fontId="17" fillId="5" borderId="0" xfId="29" applyFont="1" applyFill="1" applyAlignment="1">
      <alignment horizontal="center" vertical="center"/>
    </xf>
    <xf numFmtId="44" fontId="18" fillId="0" borderId="0" xfId="29" applyFont="1" applyFill="1" applyBorder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44" fontId="18" fillId="0" borderId="0" xfId="0" applyNumberFormat="1" applyFont="1"/>
    <xf numFmtId="164" fontId="14" fillId="0" borderId="0" xfId="0" applyNumberFormat="1" applyFont="1" applyAlignment="1">
      <alignment vertical="center"/>
    </xf>
    <xf numFmtId="44" fontId="14" fillId="0" borderId="0" xfId="0" applyNumberFormat="1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44" fontId="20" fillId="5" borderId="0" xfId="29" applyFont="1" applyFill="1" applyAlignment="1">
      <alignment horizontal="center" vertical="center"/>
    </xf>
    <xf numFmtId="44" fontId="20" fillId="0" borderId="0" xfId="29" applyFont="1" applyAlignment="1">
      <alignment horizontal="center" vertical="center"/>
    </xf>
    <xf numFmtId="0" fontId="14" fillId="8" borderId="0" xfId="0" applyFont="1" applyFill="1" applyAlignment="1">
      <alignment vertical="center"/>
    </xf>
    <xf numFmtId="0" fontId="21" fillId="0" borderId="0" xfId="0" applyFont="1"/>
    <xf numFmtId="0" fontId="15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168" fontId="14" fillId="0" borderId="1" xfId="0" applyNumberFormat="1" applyFont="1" applyBorder="1" applyAlignment="1">
      <alignment horizontal="center" vertical="center"/>
    </xf>
    <xf numFmtId="9" fontId="14" fillId="0" borderId="1" xfId="1" applyFont="1" applyBorder="1" applyAlignment="1">
      <alignment horizontal="center" vertical="center"/>
    </xf>
    <xf numFmtId="44" fontId="14" fillId="0" borderId="1" xfId="2" applyFont="1" applyBorder="1" applyAlignment="1">
      <alignment wrapText="1"/>
    </xf>
    <xf numFmtId="0" fontId="14" fillId="0" borderId="3" xfId="0" applyFont="1" applyBorder="1" applyAlignment="1">
      <alignment horizontal="center" vertical="center"/>
    </xf>
    <xf numFmtId="44" fontId="15" fillId="0" borderId="1" xfId="2" applyFont="1" applyBorder="1"/>
    <xf numFmtId="0" fontId="14" fillId="0" borderId="1" xfId="0" applyFont="1" applyBorder="1" applyAlignment="1">
      <alignment horizontal="center" vertical="center" wrapText="1"/>
    </xf>
    <xf numFmtId="44" fontId="14" fillId="0" borderId="1" xfId="2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44" fontId="14" fillId="0" borderId="1" xfId="29" applyFont="1" applyFill="1" applyBorder="1" applyAlignment="1">
      <alignment wrapText="1"/>
    </xf>
    <xf numFmtId="44" fontId="14" fillId="0" borderId="1" xfId="29" applyFont="1" applyBorder="1" applyAlignment="1">
      <alignment horizontal="center" vertical="center"/>
    </xf>
    <xf numFmtId="44" fontId="14" fillId="0" borderId="1" xfId="29" applyFont="1" applyFill="1" applyBorder="1"/>
    <xf numFmtId="0" fontId="14" fillId="0" borderId="1" xfId="0" applyFont="1" applyBorder="1" applyAlignment="1">
      <alignment vertical="center" wrapText="1"/>
    </xf>
    <xf numFmtId="1" fontId="14" fillId="0" borderId="1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right" vertical="center"/>
    </xf>
    <xf numFmtId="0" fontId="14" fillId="2" borderId="12" xfId="0" applyFont="1" applyFill="1" applyBorder="1" applyAlignment="1">
      <alignment horizontal="right" vertical="center"/>
    </xf>
    <xf numFmtId="0" fontId="14" fillId="2" borderId="11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4" fontId="15" fillId="0" borderId="13" xfId="2" applyFont="1" applyBorder="1"/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44" fontId="14" fillId="0" borderId="1" xfId="2" applyFont="1" applyFill="1" applyBorder="1" applyAlignment="1">
      <alignment vertical="center"/>
    </xf>
    <xf numFmtId="9" fontId="14" fillId="0" borderId="1" xfId="1" applyFont="1" applyFill="1" applyBorder="1" applyAlignment="1">
      <alignment horizontal="center" vertical="center"/>
    </xf>
    <xf numFmtId="44" fontId="14" fillId="0" borderId="1" xfId="2" applyFont="1" applyFill="1" applyBorder="1" applyAlignment="1">
      <alignment wrapText="1"/>
    </xf>
    <xf numFmtId="0" fontId="14" fillId="2" borderId="2" xfId="0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right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44" fontId="14" fillId="0" borderId="1" xfId="2" applyFont="1" applyBorder="1" applyAlignment="1">
      <alignment vertical="center"/>
    </xf>
    <xf numFmtId="0" fontId="21" fillId="2" borderId="43" xfId="0" applyFont="1" applyFill="1" applyBorder="1" applyAlignment="1">
      <alignment vertical="center"/>
    </xf>
    <xf numFmtId="0" fontId="21" fillId="2" borderId="43" xfId="0" applyFont="1" applyFill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2" borderId="43" xfId="0" applyFont="1" applyFill="1" applyBorder="1"/>
    <xf numFmtId="0" fontId="21" fillId="2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44" fontId="23" fillId="3" borderId="1" xfId="0" applyNumberFormat="1" applyFont="1" applyFill="1" applyBorder="1"/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9" borderId="1" xfId="0" applyFont="1" applyFill="1" applyBorder="1" applyAlignment="1">
      <alignment vertical="center" wrapText="1"/>
    </xf>
    <xf numFmtId="44" fontId="14" fillId="9" borderId="1" xfId="2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44" fontId="21" fillId="0" borderId="1" xfId="2" applyFont="1" applyBorder="1" applyAlignment="1">
      <alignment vertical="center"/>
    </xf>
    <xf numFmtId="9" fontId="21" fillId="0" borderId="1" xfId="1" applyFont="1" applyBorder="1" applyAlignment="1">
      <alignment horizontal="center" vertical="center"/>
    </xf>
    <xf numFmtId="44" fontId="21" fillId="0" borderId="1" xfId="2" applyFont="1" applyBorder="1" applyAlignment="1">
      <alignment wrapText="1"/>
    </xf>
    <xf numFmtId="0" fontId="23" fillId="0" borderId="7" xfId="0" applyFont="1" applyBorder="1" applyAlignment="1">
      <alignment horizontal="center" vertical="center"/>
    </xf>
    <xf numFmtId="44" fontId="23" fillId="0" borderId="1" xfId="2" applyFont="1" applyBorder="1"/>
    <xf numFmtId="0" fontId="21" fillId="2" borderId="8" xfId="0" applyFont="1" applyFill="1" applyBorder="1" applyAlignment="1">
      <alignment vertical="center"/>
    </xf>
    <xf numFmtId="0" fontId="21" fillId="2" borderId="9" xfId="0" applyFont="1" applyFill="1" applyBorder="1"/>
    <xf numFmtId="0" fontId="21" fillId="0" borderId="6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1" fillId="2" borderId="10" xfId="0" applyFont="1" applyFill="1" applyBorder="1" applyAlignment="1">
      <alignment vertical="center"/>
    </xf>
    <xf numFmtId="0" fontId="21" fillId="2" borderId="11" xfId="0" applyFont="1" applyFill="1" applyBorder="1"/>
    <xf numFmtId="0" fontId="21" fillId="2" borderId="11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vertical="center"/>
    </xf>
    <xf numFmtId="0" fontId="21" fillId="2" borderId="12" xfId="0" applyFont="1" applyFill="1" applyBorder="1"/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4" fillId="2" borderId="11" xfId="0" applyFont="1" applyFill="1" applyBorder="1" applyAlignment="1">
      <alignment horizontal="right" vertical="center"/>
    </xf>
    <xf numFmtId="1" fontId="15" fillId="0" borderId="13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right" vertical="center"/>
    </xf>
    <xf numFmtId="1" fontId="15" fillId="0" borderId="2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44" fontId="21" fillId="0" borderId="0" xfId="0" applyNumberFormat="1" applyFont="1"/>
    <xf numFmtId="0" fontId="15" fillId="0" borderId="7" xfId="0" applyFont="1" applyBorder="1" applyAlignment="1">
      <alignment horizontal="right" vertical="center"/>
    </xf>
    <xf numFmtId="1" fontId="21" fillId="2" borderId="0" xfId="0" applyNumberFormat="1" applyFont="1" applyFill="1" applyAlignment="1">
      <alignment horizontal="center" vertical="center"/>
    </xf>
    <xf numFmtId="1" fontId="23" fillId="3" borderId="1" xfId="0" applyNumberFormat="1" applyFont="1" applyFill="1" applyBorder="1" applyAlignment="1">
      <alignment horizontal="center" vertical="center"/>
    </xf>
    <xf numFmtId="1" fontId="21" fillId="2" borderId="11" xfId="0" applyNumberFormat="1" applyFont="1" applyFill="1" applyBorder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44" fontId="15" fillId="0" borderId="13" xfId="2" applyFont="1" applyFill="1" applyBorder="1"/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center" vertical="center"/>
    </xf>
    <xf numFmtId="44" fontId="14" fillId="0" borderId="1" xfId="29" applyFont="1" applyFill="1" applyBorder="1" applyAlignment="1">
      <alignment vertical="center"/>
    </xf>
    <xf numFmtId="44" fontId="14" fillId="0" borderId="1" xfId="29" applyFont="1" applyBorder="1" applyAlignment="1">
      <alignment horizontal="right" vertical="center"/>
    </xf>
    <xf numFmtId="0" fontId="14" fillId="0" borderId="3" xfId="0" applyFont="1" applyBorder="1" applyAlignment="1">
      <alignment wrapText="1"/>
    </xf>
    <xf numFmtId="44" fontId="14" fillId="0" borderId="4" xfId="2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44" fontId="15" fillId="0" borderId="1" xfId="2" applyFont="1" applyBorder="1" applyAlignment="1">
      <alignment wrapText="1"/>
    </xf>
    <xf numFmtId="44" fontId="15" fillId="3" borderId="1" xfId="0" applyNumberFormat="1" applyFont="1" applyFill="1" applyBorder="1"/>
    <xf numFmtId="44" fontId="14" fillId="0" borderId="1" xfId="29" applyFont="1" applyFill="1" applyBorder="1" applyAlignment="1">
      <alignment horizontal="center" vertical="center"/>
    </xf>
    <xf numFmtId="44" fontId="14" fillId="0" borderId="1" xfId="2" applyFont="1" applyFill="1" applyBorder="1" applyAlignment="1">
      <alignment horizontal="center" vertical="center" wrapText="1"/>
    </xf>
    <xf numFmtId="44" fontId="14" fillId="0" borderId="1" xfId="2" applyFont="1" applyFill="1" applyBorder="1" applyAlignment="1">
      <alignment vertical="center" wrapText="1"/>
    </xf>
    <xf numFmtId="44" fontId="15" fillId="0" borderId="1" xfId="2" applyFont="1" applyFill="1" applyBorder="1"/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" xfId="0" applyFont="1" applyBorder="1" applyAlignment="1">
      <alignment wrapText="1"/>
    </xf>
    <xf numFmtId="171" fontId="14" fillId="0" borderId="1" xfId="29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44" fontId="14" fillId="0" borderId="1" xfId="29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right" vertical="center"/>
    </xf>
    <xf numFmtId="0" fontId="14" fillId="0" borderId="12" xfId="0" applyFont="1" applyBorder="1" applyAlignment="1">
      <alignment horizontal="right" vertical="center"/>
    </xf>
    <xf numFmtId="0" fontId="14" fillId="0" borderId="11" xfId="0" applyFont="1" applyBorder="1" applyAlignment="1">
      <alignment horizontal="right" vertical="center"/>
    </xf>
    <xf numFmtId="0" fontId="14" fillId="0" borderId="1" xfId="0" applyFont="1" applyBorder="1" applyAlignment="1">
      <alignment horizontal="left"/>
    </xf>
    <xf numFmtId="1" fontId="14" fillId="0" borderId="1" xfId="0" applyNumberFormat="1" applyFont="1" applyBorder="1" applyAlignment="1">
      <alignment horizontal="center"/>
    </xf>
    <xf numFmtId="44" fontId="21" fillId="0" borderId="1" xfId="2" applyFont="1" applyFill="1" applyBorder="1" applyAlignment="1">
      <alignment vertical="center"/>
    </xf>
    <xf numFmtId="9" fontId="21" fillId="0" borderId="1" xfId="1" applyFont="1" applyFill="1" applyBorder="1" applyAlignment="1">
      <alignment horizontal="center" vertical="center"/>
    </xf>
    <xf numFmtId="44" fontId="21" fillId="0" borderId="1" xfId="2" applyFont="1" applyFill="1" applyBorder="1" applyAlignment="1">
      <alignment wrapText="1"/>
    </xf>
    <xf numFmtId="168" fontId="21" fillId="0" borderId="0" xfId="0" applyNumberFormat="1" applyFont="1"/>
    <xf numFmtId="44" fontId="14" fillId="0" borderId="0" xfId="0" applyNumberFormat="1" applyFont="1"/>
    <xf numFmtId="9" fontId="14" fillId="0" borderId="13" xfId="1" applyFont="1" applyBorder="1" applyAlignment="1">
      <alignment horizontal="center"/>
    </xf>
    <xf numFmtId="0" fontId="14" fillId="0" borderId="10" xfId="0" applyFont="1" applyBorder="1"/>
    <xf numFmtId="0" fontId="14" fillId="0" borderId="26" xfId="0" applyFont="1" applyBorder="1" applyAlignment="1">
      <alignment horizontal="center" vertical="center"/>
    </xf>
    <xf numFmtId="0" fontId="6" fillId="0" borderId="27" xfId="30" applyFont="1" applyBorder="1" applyAlignment="1">
      <alignment horizontal="center" vertical="center"/>
    </xf>
    <xf numFmtId="0" fontId="6" fillId="0" borderId="27" xfId="30" applyFont="1" applyBorder="1" applyAlignment="1">
      <alignment horizontal="justify" vertical="center" wrapText="1"/>
    </xf>
    <xf numFmtId="1" fontId="6" fillId="0" borderId="27" xfId="30" applyNumberFormat="1" applyFont="1" applyBorder="1" applyAlignment="1">
      <alignment horizontal="center" vertical="center"/>
    </xf>
    <xf numFmtId="42" fontId="6" fillId="0" borderId="27" xfId="33" applyFont="1" applyBorder="1" applyAlignment="1">
      <alignment vertical="center"/>
    </xf>
    <xf numFmtId="42" fontId="6" fillId="0" borderId="27" xfId="33" applyFont="1" applyBorder="1" applyAlignment="1">
      <alignment horizontal="center" vertical="center"/>
    </xf>
    <xf numFmtId="42" fontId="6" fillId="0" borderId="28" xfId="33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42" fontId="6" fillId="0" borderId="34" xfId="33" applyFont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6" fillId="3" borderId="30" xfId="30" applyFont="1" applyFill="1" applyBorder="1" applyAlignment="1">
      <alignment horizontal="center" vertical="center"/>
    </xf>
    <xf numFmtId="0" fontId="6" fillId="3" borderId="30" xfId="30" applyFont="1" applyFill="1" applyBorder="1" applyAlignment="1">
      <alignment horizontal="justify" vertical="center" wrapText="1"/>
    </xf>
    <xf numFmtId="1" fontId="6" fillId="3" borderId="30" xfId="30" applyNumberFormat="1" applyFont="1" applyFill="1" applyBorder="1" applyAlignment="1">
      <alignment horizontal="center" vertical="center"/>
    </xf>
    <xf numFmtId="42" fontId="6" fillId="3" borderId="30" xfId="33" applyFont="1" applyFill="1" applyBorder="1" applyAlignment="1">
      <alignment vertical="center"/>
    </xf>
    <xf numFmtId="42" fontId="6" fillId="3" borderId="30" xfId="33" applyFont="1" applyFill="1" applyBorder="1" applyAlignment="1">
      <alignment horizontal="center" vertical="center"/>
    </xf>
    <xf numFmtId="42" fontId="6" fillId="0" borderId="31" xfId="33" applyFont="1" applyBorder="1" applyAlignment="1">
      <alignment horizontal="center" vertical="center"/>
    </xf>
    <xf numFmtId="169" fontId="14" fillId="0" borderId="13" xfId="0" applyNumberFormat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49" xfId="0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69" fontId="14" fillId="0" borderId="43" xfId="0" applyNumberFormat="1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169" fontId="16" fillId="0" borderId="47" xfId="0" applyNumberFormat="1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1" fillId="0" borderId="48" xfId="30" applyFont="1" applyBorder="1" applyAlignment="1">
      <alignment horizontal="center" vertical="center"/>
    </xf>
    <xf numFmtId="0" fontId="11" fillId="0" borderId="13" xfId="30" applyFont="1" applyBorder="1" applyAlignment="1">
      <alignment horizontal="center" vertical="center"/>
    </xf>
    <xf numFmtId="0" fontId="11" fillId="0" borderId="33" xfId="30" applyFont="1" applyBorder="1" applyAlignment="1">
      <alignment horizontal="center" vertical="center"/>
    </xf>
    <xf numFmtId="0" fontId="11" fillId="0" borderId="1" xfId="30" applyFont="1" applyBorder="1" applyAlignment="1">
      <alignment horizontal="center" vertical="center"/>
    </xf>
    <xf numFmtId="0" fontId="11" fillId="0" borderId="44" xfId="30" applyFont="1" applyBorder="1" applyAlignment="1">
      <alignment horizontal="center" vertical="center"/>
    </xf>
    <xf numFmtId="0" fontId="11" fillId="0" borderId="43" xfId="30" applyFont="1" applyBorder="1" applyAlignment="1">
      <alignment horizontal="center" vertic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9" fillId="0" borderId="9" xfId="30" applyFont="1" applyBorder="1" applyAlignment="1">
      <alignment horizontal="center" vertical="center"/>
    </xf>
    <xf numFmtId="0" fontId="9" fillId="0" borderId="16" xfId="30" applyFont="1" applyBorder="1" applyAlignment="1">
      <alignment horizontal="center" vertical="center"/>
    </xf>
    <xf numFmtId="0" fontId="9" fillId="0" borderId="1" xfId="30" applyFont="1" applyBorder="1" applyAlignment="1">
      <alignment horizontal="center" vertical="center"/>
    </xf>
    <xf numFmtId="0" fontId="9" fillId="0" borderId="32" xfId="30" applyFont="1" applyBorder="1" applyAlignment="1">
      <alignment horizontal="center" vertical="center"/>
    </xf>
    <xf numFmtId="0" fontId="8" fillId="0" borderId="17" xfId="30" applyFont="1" applyBorder="1" applyAlignment="1">
      <alignment horizontal="center"/>
    </xf>
    <xf numFmtId="0" fontId="8" fillId="0" borderId="18" xfId="30" applyFont="1" applyBorder="1" applyAlignment="1">
      <alignment horizontal="center"/>
    </xf>
    <xf numFmtId="0" fontId="8" fillId="0" borderId="19" xfId="30" applyFont="1" applyBorder="1" applyAlignment="1">
      <alignment horizontal="center"/>
    </xf>
    <xf numFmtId="0" fontId="8" fillId="0" borderId="20" xfId="30" applyFont="1" applyBorder="1" applyAlignment="1">
      <alignment horizontal="center"/>
    </xf>
    <xf numFmtId="0" fontId="9" fillId="0" borderId="0" xfId="30" applyFont="1" applyAlignment="1">
      <alignment horizontal="center" vertical="center"/>
    </xf>
    <xf numFmtId="0" fontId="9" fillId="0" borderId="18" xfId="30" applyFont="1" applyBorder="1" applyAlignment="1">
      <alignment horizontal="center" vertical="center"/>
    </xf>
    <xf numFmtId="0" fontId="9" fillId="0" borderId="25" xfId="30" applyFont="1" applyBorder="1" applyAlignment="1">
      <alignment horizontal="center" vertical="center"/>
    </xf>
    <xf numFmtId="0" fontId="9" fillId="0" borderId="22" xfId="30" applyFont="1" applyBorder="1" applyAlignment="1">
      <alignment horizontal="center" vertical="center"/>
    </xf>
    <xf numFmtId="0" fontId="9" fillId="3" borderId="9" xfId="30" applyFont="1" applyFill="1" applyBorder="1" applyAlignment="1">
      <alignment horizontal="center" vertical="center"/>
    </xf>
    <xf numFmtId="0" fontId="9" fillId="3" borderId="16" xfId="30" applyFont="1" applyFill="1" applyBorder="1" applyAlignment="1">
      <alignment horizontal="center" vertical="center"/>
    </xf>
    <xf numFmtId="0" fontId="9" fillId="3" borderId="1" xfId="30" applyFont="1" applyFill="1" applyBorder="1" applyAlignment="1">
      <alignment horizontal="center" vertical="center"/>
    </xf>
    <xf numFmtId="0" fontId="9" fillId="3" borderId="32" xfId="30" applyFont="1" applyFill="1" applyBorder="1" applyAlignment="1">
      <alignment horizontal="center" vertical="center"/>
    </xf>
    <xf numFmtId="0" fontId="9" fillId="3" borderId="22" xfId="30" applyFont="1" applyFill="1" applyBorder="1" applyAlignment="1">
      <alignment horizontal="center" vertical="center"/>
    </xf>
    <xf numFmtId="0" fontId="13" fillId="3" borderId="21" xfId="30" applyFont="1" applyFill="1" applyBorder="1" applyAlignment="1">
      <alignment horizontal="center" vertical="center"/>
    </xf>
    <xf numFmtId="0" fontId="13" fillId="3" borderId="22" xfId="30" applyFont="1" applyFill="1" applyBorder="1" applyAlignment="1">
      <alignment horizontal="center" vertical="center"/>
    </xf>
    <xf numFmtId="169" fontId="13" fillId="3" borderId="22" xfId="30" applyNumberFormat="1" applyFont="1" applyFill="1" applyBorder="1" applyAlignment="1">
      <alignment horizontal="center" vertical="center"/>
    </xf>
    <xf numFmtId="169" fontId="13" fillId="3" borderId="23" xfId="30" applyNumberFormat="1" applyFont="1" applyFill="1" applyBorder="1" applyAlignment="1">
      <alignment horizontal="center" vertical="center"/>
    </xf>
    <xf numFmtId="0" fontId="9" fillId="0" borderId="17" xfId="30" applyFont="1" applyBorder="1" applyAlignment="1">
      <alignment horizontal="center" vertical="center"/>
    </xf>
    <xf numFmtId="0" fontId="5" fillId="0" borderId="19" xfId="30" applyFont="1" applyBorder="1" applyAlignment="1">
      <alignment horizontal="center" vertical="center"/>
    </xf>
    <xf numFmtId="0" fontId="5" fillId="0" borderId="42" xfId="30" applyFont="1" applyBorder="1" applyAlignment="1">
      <alignment horizontal="center" vertical="center"/>
    </xf>
    <xf numFmtId="169" fontId="12" fillId="0" borderId="43" xfId="30" applyNumberFormat="1" applyFont="1" applyBorder="1" applyAlignment="1">
      <alignment horizontal="center" vertical="center"/>
    </xf>
    <xf numFmtId="169" fontId="12" fillId="0" borderId="45" xfId="30" applyNumberFormat="1" applyFont="1" applyBorder="1" applyAlignment="1">
      <alignment horizontal="center" vertical="center"/>
    </xf>
    <xf numFmtId="0" fontId="7" fillId="0" borderId="0" xfId="3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4" borderId="0" xfId="0" applyFont="1" applyFill="1" applyAlignment="1">
      <alignment horizontal="center" vertical="center"/>
    </xf>
    <xf numFmtId="9" fontId="24" fillId="2" borderId="0" xfId="0" applyNumberFormat="1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right" vertical="center"/>
    </xf>
    <xf numFmtId="0" fontId="15" fillId="3" borderId="1" xfId="0" applyFont="1" applyFill="1" applyBorder="1" applyAlignment="1">
      <alignment horizontal="left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right" vertical="center"/>
    </xf>
    <xf numFmtId="0" fontId="23" fillId="0" borderId="6" xfId="0" applyFont="1" applyBorder="1" applyAlignment="1">
      <alignment horizontal="right" vertical="center"/>
    </xf>
    <xf numFmtId="0" fontId="23" fillId="0" borderId="7" xfId="0" applyFont="1" applyBorder="1" applyAlignment="1">
      <alignment horizontal="right" vertical="center"/>
    </xf>
    <xf numFmtId="0" fontId="15" fillId="0" borderId="5" xfId="0" applyFont="1" applyBorder="1" applyAlignment="1">
      <alignment horizontal="right" vertical="center"/>
    </xf>
    <xf numFmtId="0" fontId="15" fillId="0" borderId="6" xfId="0" applyFont="1" applyBorder="1" applyAlignment="1">
      <alignment horizontal="right" vertical="center"/>
    </xf>
    <xf numFmtId="0" fontId="15" fillId="0" borderId="7" xfId="0" applyFont="1" applyBorder="1" applyAlignment="1">
      <alignment horizontal="right" vertical="center"/>
    </xf>
    <xf numFmtId="0" fontId="23" fillId="3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left" vertical="center" wrapText="1"/>
    </xf>
    <xf numFmtId="0" fontId="23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169" fontId="12" fillId="0" borderId="13" xfId="30" applyNumberFormat="1" applyFont="1" applyBorder="1" applyAlignment="1">
      <alignment horizontal="center" vertical="center"/>
    </xf>
    <xf numFmtId="169" fontId="12" fillId="0" borderId="49" xfId="30" applyNumberFormat="1" applyFont="1" applyBorder="1" applyAlignment="1">
      <alignment horizontal="center" vertical="center"/>
    </xf>
    <xf numFmtId="0" fontId="10" fillId="2" borderId="21" xfId="30" applyFont="1" applyFill="1" applyBorder="1" applyAlignment="1">
      <alignment horizontal="center" vertical="center"/>
    </xf>
    <xf numFmtId="0" fontId="10" fillId="2" borderId="22" xfId="30" applyFont="1" applyFill="1" applyBorder="1" applyAlignment="1">
      <alignment horizontal="center" vertical="center"/>
    </xf>
    <xf numFmtId="0" fontId="10" fillId="2" borderId="23" xfId="30" applyFont="1" applyFill="1" applyBorder="1" applyAlignment="1">
      <alignment horizontal="center" vertical="center"/>
    </xf>
  </cellXfs>
  <cellStyles count="37">
    <cellStyle name="Millares [0] 7 2" xfId="3" xr:uid="{00000000-0005-0000-0000-000000000000}"/>
    <cellStyle name="Millares 10" xfId="4" xr:uid="{00000000-0005-0000-0000-000001000000}"/>
    <cellStyle name="Millares 2 2 2" xfId="5" xr:uid="{00000000-0005-0000-0000-000002000000}"/>
    <cellStyle name="Millares 3" xfId="6" xr:uid="{00000000-0005-0000-0000-000003000000}"/>
    <cellStyle name="Millares 3 2" xfId="7" xr:uid="{00000000-0005-0000-0000-000004000000}"/>
    <cellStyle name="Moneda" xfId="29" builtinId="4"/>
    <cellStyle name="Moneda [0]" xfId="33" builtinId="7"/>
    <cellStyle name="Moneda [0] 2" xfId="8" xr:uid="{00000000-0005-0000-0000-000007000000}"/>
    <cellStyle name="Moneda [0] 2 2" xfId="9" xr:uid="{00000000-0005-0000-0000-000008000000}"/>
    <cellStyle name="Moneda [0] 3" xfId="10" xr:uid="{00000000-0005-0000-0000-000009000000}"/>
    <cellStyle name="Moneda 2" xfId="2" xr:uid="{00000000-0005-0000-0000-00000A000000}"/>
    <cellStyle name="Moneda 2 2" xfId="11" xr:uid="{00000000-0005-0000-0000-00000B000000}"/>
    <cellStyle name="Moneda 2 2 2" xfId="12" xr:uid="{00000000-0005-0000-0000-00000C000000}"/>
    <cellStyle name="Moneda 2 3" xfId="13" xr:uid="{00000000-0005-0000-0000-00000D000000}"/>
    <cellStyle name="Moneda 2 4" xfId="32" xr:uid="{6B0FD6ED-DBBA-4755-9BC8-04A5547F2C44}"/>
    <cellStyle name="Moneda 2 5" xfId="35" xr:uid="{F273ABB9-F46D-4534-B9C3-C21C14F758F9}"/>
    <cellStyle name="Moneda 3" xfId="14" xr:uid="{00000000-0005-0000-0000-00000E000000}"/>
    <cellStyle name="Moneda 4" xfId="15" xr:uid="{00000000-0005-0000-0000-00000F000000}"/>
    <cellStyle name="Moneda 5" xfId="16" xr:uid="{00000000-0005-0000-0000-000010000000}"/>
    <cellStyle name="Moneda 6" xfId="31" xr:uid="{E8483C21-5C82-4DEF-9FC1-DC48D3E3A8C7}"/>
    <cellStyle name="Moneda 7" xfId="34" xr:uid="{A724072C-3A91-4CFC-9C24-4B280012E1ED}"/>
    <cellStyle name="Moneda 8" xfId="36" xr:uid="{3DCB4865-942D-4983-AA67-0F5195F08A79}"/>
    <cellStyle name="Normal" xfId="0" builtinId="0"/>
    <cellStyle name="Normal 10 2" xfId="17" xr:uid="{00000000-0005-0000-0000-000012000000}"/>
    <cellStyle name="Normal 2" xfId="18" xr:uid="{00000000-0005-0000-0000-000013000000}"/>
    <cellStyle name="Normal 2 2" xfId="30" xr:uid="{71C845C2-5706-467C-BD6F-790566D875CF}"/>
    <cellStyle name="Normal 3" xfId="19" xr:uid="{00000000-0005-0000-0000-000014000000}"/>
    <cellStyle name="Normal 3 2" xfId="20" xr:uid="{00000000-0005-0000-0000-000015000000}"/>
    <cellStyle name="Normal 5" xfId="21" xr:uid="{00000000-0005-0000-0000-000016000000}"/>
    <cellStyle name="Normal 6" xfId="22" xr:uid="{00000000-0005-0000-0000-000017000000}"/>
    <cellStyle name="Porcentaje" xfId="1" builtinId="5"/>
    <cellStyle name="Porcentaje 2" xfId="23" xr:uid="{00000000-0005-0000-0000-000019000000}"/>
    <cellStyle name="Porcentaje 2 2" xfId="24" xr:uid="{00000000-0005-0000-0000-00001A000000}"/>
    <cellStyle name="Porcentaje 2 3" xfId="25" xr:uid="{00000000-0005-0000-0000-00001B000000}"/>
    <cellStyle name="Porcentaje 2 4" xfId="26" xr:uid="{00000000-0005-0000-0000-00001C000000}"/>
    <cellStyle name="Porcentaje 3" xfId="27" xr:uid="{00000000-0005-0000-0000-00001D000000}"/>
    <cellStyle name="Porcentaje 3 2" xfId="28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CF5F-C75D-4DDE-BD4E-843E6035AE22}">
  <sheetPr>
    <tabColor rgb="FF7030A0"/>
  </sheetPr>
  <dimension ref="A2:K60"/>
  <sheetViews>
    <sheetView tabSelected="1" topLeftCell="A34" zoomScale="85" zoomScaleNormal="85" workbookViewId="0">
      <selection activeCell="B48" sqref="B48:H48"/>
    </sheetView>
  </sheetViews>
  <sheetFormatPr baseColWidth="10" defaultColWidth="11.42578125" defaultRowHeight="14.25" x14ac:dyDescent="0.2"/>
  <cols>
    <col min="1" max="1" width="8.42578125" style="86" customWidth="1"/>
    <col min="2" max="2" width="11.5703125" style="86" bestFit="1" customWidth="1"/>
    <col min="3" max="3" width="53.85546875" style="97" customWidth="1"/>
    <col min="4" max="5" width="10.28515625" style="86" customWidth="1"/>
    <col min="6" max="11" width="14.28515625" style="86" customWidth="1"/>
    <col min="12" max="16384" width="11.42578125" style="86"/>
  </cols>
  <sheetData>
    <row r="2" spans="1:11" ht="15" thickBot="1" x14ac:dyDescent="0.25">
      <c r="B2" s="2"/>
      <c r="C2" s="3"/>
      <c r="D2" s="4"/>
      <c r="E2" s="5"/>
      <c r="F2" s="6"/>
      <c r="G2" s="6"/>
      <c r="H2" s="6"/>
      <c r="I2" s="6"/>
      <c r="J2" s="5"/>
      <c r="K2" s="5"/>
    </row>
    <row r="3" spans="1:11" ht="18.75" thickBot="1" x14ac:dyDescent="0.3">
      <c r="B3" s="285" t="s">
        <v>89</v>
      </c>
      <c r="C3" s="286"/>
      <c r="D3" s="286"/>
      <c r="E3" s="286"/>
      <c r="F3" s="286"/>
      <c r="G3" s="286"/>
      <c r="H3" s="286"/>
      <c r="I3" s="287"/>
      <c r="J3" s="286"/>
      <c r="K3" s="288"/>
    </row>
    <row r="4" spans="1:11" ht="49.5" customHeight="1" thickBot="1" x14ac:dyDescent="0.25">
      <c r="A4" s="87" t="s">
        <v>116</v>
      </c>
      <c r="B4" s="64" t="s">
        <v>1</v>
      </c>
      <c r="C4" s="7" t="s">
        <v>0</v>
      </c>
      <c r="D4" s="8" t="s">
        <v>90</v>
      </c>
      <c r="E4" s="7" t="s">
        <v>91</v>
      </c>
      <c r="F4" s="9" t="s">
        <v>92</v>
      </c>
      <c r="G4" s="10" t="s">
        <v>93</v>
      </c>
      <c r="H4" s="10" t="s">
        <v>94</v>
      </c>
      <c r="I4" s="11" t="s">
        <v>95</v>
      </c>
      <c r="J4" s="12" t="s">
        <v>96</v>
      </c>
      <c r="K4" s="10" t="s">
        <v>97</v>
      </c>
    </row>
    <row r="5" spans="1:11" ht="15" thickBot="1" x14ac:dyDescent="0.25">
      <c r="A5" s="88"/>
      <c r="B5" s="289" t="s">
        <v>98</v>
      </c>
      <c r="C5" s="289"/>
      <c r="D5" s="289"/>
      <c r="E5" s="289"/>
      <c r="F5" s="289"/>
      <c r="G5" s="289"/>
      <c r="H5" s="289"/>
      <c r="I5" s="290"/>
      <c r="J5" s="289"/>
      <c r="K5" s="291"/>
    </row>
    <row r="6" spans="1:11" ht="33.75" customHeight="1" thickBot="1" x14ac:dyDescent="0.25">
      <c r="A6" s="89" t="s">
        <v>63</v>
      </c>
      <c r="B6" s="65">
        <v>1</v>
      </c>
      <c r="C6" s="13" t="s">
        <v>157</v>
      </c>
      <c r="D6" s="14">
        <v>1</v>
      </c>
      <c r="E6" s="15" t="s">
        <v>99</v>
      </c>
      <c r="F6" s="16">
        <f>SUM(Resumen!G6,Resumen!I6)</f>
        <v>5033718.3993019694</v>
      </c>
      <c r="G6" s="16">
        <f>F6*D6</f>
        <v>5033718.3993019694</v>
      </c>
      <c r="H6" s="17">
        <f>+Resumen!H6</f>
        <v>1209204</v>
      </c>
      <c r="I6" s="18">
        <f>H6*D6</f>
        <v>1209204</v>
      </c>
      <c r="J6" s="19">
        <f>+Resumen!E6</f>
        <v>6478767.3993019694</v>
      </c>
      <c r="K6" s="17">
        <f>J6*D6</f>
        <v>6478767.3993019694</v>
      </c>
    </row>
    <row r="7" spans="1:11" ht="33.75" customHeight="1" thickBot="1" x14ac:dyDescent="0.25">
      <c r="A7" s="90" t="s">
        <v>64</v>
      </c>
      <c r="B7" s="66">
        <v>2</v>
      </c>
      <c r="C7" s="20" t="s">
        <v>158</v>
      </c>
      <c r="D7" s="21">
        <v>1</v>
      </c>
      <c r="E7" s="22" t="s">
        <v>99</v>
      </c>
      <c r="F7" s="16">
        <f>SUM(Resumen!G7,Resumen!I7)</f>
        <v>4352317.0199916251</v>
      </c>
      <c r="G7" s="16">
        <f>F7*D7</f>
        <v>4352317.0199916251</v>
      </c>
      <c r="H7" s="24">
        <f>+Resumen!H7</f>
        <v>1150144</v>
      </c>
      <c r="I7" s="18">
        <f>H7*D7</f>
        <v>1150144</v>
      </c>
      <c r="J7" s="25">
        <f>+Resumen!E7</f>
        <v>5731914.0199916251</v>
      </c>
      <c r="K7" s="39">
        <f>J7*D7</f>
        <v>5731914.0199916251</v>
      </c>
    </row>
    <row r="8" spans="1:11" ht="33.75" customHeight="1" thickBot="1" x14ac:dyDescent="0.25">
      <c r="A8" s="89"/>
      <c r="B8" s="281" t="s">
        <v>100</v>
      </c>
      <c r="C8" s="282"/>
      <c r="D8" s="282"/>
      <c r="E8" s="282"/>
      <c r="F8" s="282"/>
      <c r="G8" s="282"/>
      <c r="H8" s="282"/>
      <c r="I8" s="292"/>
      <c r="J8" s="282"/>
      <c r="K8" s="284"/>
    </row>
    <row r="9" spans="1:11" ht="33.75" customHeight="1" thickBot="1" x14ac:dyDescent="0.25">
      <c r="A9" s="91" t="s">
        <v>63</v>
      </c>
      <c r="B9" s="67">
        <v>3</v>
      </c>
      <c r="C9" s="26" t="s">
        <v>157</v>
      </c>
      <c r="D9" s="14">
        <v>1</v>
      </c>
      <c r="E9" s="15" t="s">
        <v>99</v>
      </c>
      <c r="F9" s="16">
        <f>+F6</f>
        <v>5033718.3993019694</v>
      </c>
      <c r="G9" s="16">
        <f t="shared" ref="G9:G10" si="0">F9*D9</f>
        <v>5033718.3993019694</v>
      </c>
      <c r="H9" s="17">
        <f>+H6</f>
        <v>1209204</v>
      </c>
      <c r="I9" s="18">
        <f t="shared" ref="I9:I10" si="1">H9*D9</f>
        <v>1209204</v>
      </c>
      <c r="J9" s="19">
        <f>+J6</f>
        <v>6478767.3993019694</v>
      </c>
      <c r="K9" s="17">
        <f>J9*D9</f>
        <v>6478767.3993019694</v>
      </c>
    </row>
    <row r="10" spans="1:11" ht="33.75" customHeight="1" thickBot="1" x14ac:dyDescent="0.25">
      <c r="A10" s="90" t="s">
        <v>65</v>
      </c>
      <c r="B10" s="66">
        <v>4</v>
      </c>
      <c r="C10" s="27" t="s">
        <v>159</v>
      </c>
      <c r="D10" s="21">
        <v>1</v>
      </c>
      <c r="E10" s="22" t="s">
        <v>99</v>
      </c>
      <c r="F10" s="23">
        <f>SUM(Resumen!G8,Resumen!I8)</f>
        <v>13949886.115448281</v>
      </c>
      <c r="G10" s="16">
        <f t="shared" si="0"/>
        <v>13949886.115448281</v>
      </c>
      <c r="H10" s="24">
        <f>+Resumen!H8</f>
        <v>1150144</v>
      </c>
      <c r="I10" s="18">
        <f t="shared" si="1"/>
        <v>1150144</v>
      </c>
      <c r="J10" s="25">
        <f>+Resumen!E8</f>
        <v>15372224.115448281</v>
      </c>
      <c r="K10" s="39">
        <f>J10*D10</f>
        <v>15372224.115448281</v>
      </c>
    </row>
    <row r="11" spans="1:11" ht="33.75" customHeight="1" thickBot="1" x14ac:dyDescent="0.25">
      <c r="A11" s="89"/>
      <c r="B11" s="281" t="s">
        <v>101</v>
      </c>
      <c r="C11" s="282"/>
      <c r="D11" s="282"/>
      <c r="E11" s="282"/>
      <c r="F11" s="282"/>
      <c r="G11" s="282"/>
      <c r="H11" s="282"/>
      <c r="I11" s="283"/>
      <c r="J11" s="282"/>
      <c r="K11" s="284"/>
    </row>
    <row r="12" spans="1:11" ht="33.75" customHeight="1" thickBot="1" x14ac:dyDescent="0.25">
      <c r="A12" s="90" t="s">
        <v>66</v>
      </c>
      <c r="B12" s="68">
        <v>5</v>
      </c>
      <c r="C12" s="28" t="s">
        <v>160</v>
      </c>
      <c r="D12" s="29">
        <v>1</v>
      </c>
      <c r="E12" s="30" t="s">
        <v>99</v>
      </c>
      <c r="F12" s="31">
        <f>SUM(Resumen!G9,Resumen!I9)</f>
        <v>8585335.3619999997</v>
      </c>
      <c r="G12" s="16">
        <f>F12*D12</f>
        <v>8585335.3619999997</v>
      </c>
      <c r="H12" s="32">
        <f>+Resumen!H9</f>
        <v>1150144</v>
      </c>
      <c r="I12" s="18">
        <f>H12*D12</f>
        <v>1150144</v>
      </c>
      <c r="J12" s="33">
        <f>+Resumen!E9</f>
        <v>9978816.3619999997</v>
      </c>
      <c r="K12" s="39">
        <f>J12*D12</f>
        <v>9978816.3619999997</v>
      </c>
    </row>
    <row r="13" spans="1:11" ht="33.75" customHeight="1" thickBot="1" x14ac:dyDescent="0.25">
      <c r="A13" s="91"/>
      <c r="B13" s="293" t="s">
        <v>102</v>
      </c>
      <c r="C13" s="294"/>
      <c r="D13" s="294"/>
      <c r="E13" s="294"/>
      <c r="F13" s="294"/>
      <c r="G13" s="294"/>
      <c r="H13" s="294"/>
      <c r="I13" s="295"/>
      <c r="J13" s="294"/>
      <c r="K13" s="296"/>
    </row>
    <row r="14" spans="1:11" ht="33.75" customHeight="1" thickBot="1" x14ac:dyDescent="0.25">
      <c r="A14" s="90" t="s">
        <v>66</v>
      </c>
      <c r="B14" s="68">
        <v>6</v>
      </c>
      <c r="C14" s="28" t="s">
        <v>160</v>
      </c>
      <c r="D14" s="29">
        <v>3</v>
      </c>
      <c r="E14" s="30" t="s">
        <v>99</v>
      </c>
      <c r="F14" s="31">
        <f>+F12</f>
        <v>8585335.3619999997</v>
      </c>
      <c r="G14" s="16">
        <f>F14*D14</f>
        <v>25756006.085999999</v>
      </c>
      <c r="H14" s="32">
        <f>+H12</f>
        <v>1150144</v>
      </c>
      <c r="I14" s="18">
        <f>H14*D14</f>
        <v>3450432</v>
      </c>
      <c r="J14" s="33">
        <f>+J12</f>
        <v>9978816.3619999997</v>
      </c>
      <c r="K14" s="39">
        <f>J14*D14</f>
        <v>29936449.085999999</v>
      </c>
    </row>
    <row r="15" spans="1:11" ht="33.75" customHeight="1" thickBot="1" x14ac:dyDescent="0.25">
      <c r="A15" s="91"/>
      <c r="B15" s="293" t="s">
        <v>103</v>
      </c>
      <c r="C15" s="294"/>
      <c r="D15" s="294"/>
      <c r="E15" s="294"/>
      <c r="F15" s="294"/>
      <c r="G15" s="294"/>
      <c r="H15" s="294"/>
      <c r="I15" s="297"/>
      <c r="J15" s="294"/>
      <c r="K15" s="296"/>
    </row>
    <row r="16" spans="1:11" ht="33.75" customHeight="1" thickBot="1" x14ac:dyDescent="0.25">
      <c r="A16" s="89" t="s">
        <v>63</v>
      </c>
      <c r="B16" s="69">
        <v>7</v>
      </c>
      <c r="C16" s="35" t="s">
        <v>157</v>
      </c>
      <c r="D16" s="36">
        <v>1</v>
      </c>
      <c r="E16" s="37" t="s">
        <v>99</v>
      </c>
      <c r="F16" s="16">
        <f>+F6</f>
        <v>5033718.3993019694</v>
      </c>
      <c r="G16" s="16">
        <f t="shared" ref="G16:G19" si="2">F16*D16</f>
        <v>5033718.3993019694</v>
      </c>
      <c r="H16" s="39">
        <f>+H6</f>
        <v>1209204</v>
      </c>
      <c r="I16" s="18">
        <f t="shared" ref="I16:I19" si="3">H16*D16</f>
        <v>1209204</v>
      </c>
      <c r="J16" s="19">
        <f>+J6</f>
        <v>6478767.3993019694</v>
      </c>
      <c r="K16" s="39">
        <f>J16*D16</f>
        <v>6478767.3993019694</v>
      </c>
    </row>
    <row r="17" spans="1:11" ht="33.75" customHeight="1" thickBot="1" x14ac:dyDescent="0.25">
      <c r="A17" s="90" t="s">
        <v>64</v>
      </c>
      <c r="B17" s="70">
        <v>8</v>
      </c>
      <c r="C17" s="41" t="s">
        <v>158</v>
      </c>
      <c r="D17" s="42">
        <v>5</v>
      </c>
      <c r="E17" s="43" t="s">
        <v>99</v>
      </c>
      <c r="F17" s="44">
        <f>+F7</f>
        <v>4352317.0199916251</v>
      </c>
      <c r="G17" s="16">
        <f t="shared" si="2"/>
        <v>21761585.099958126</v>
      </c>
      <c r="H17" s="45">
        <f>+H7</f>
        <v>1150144</v>
      </c>
      <c r="I17" s="18">
        <f t="shared" si="3"/>
        <v>5750720</v>
      </c>
      <c r="J17" s="46">
        <f>+J7</f>
        <v>5731914.0199916251</v>
      </c>
      <c r="K17" s="39">
        <f t="shared" ref="K17:K40" si="4">J17*D17</f>
        <v>28659570.099958126</v>
      </c>
    </row>
    <row r="18" spans="1:11" ht="33.75" customHeight="1" thickBot="1" x14ac:dyDescent="0.25">
      <c r="A18" s="90" t="s">
        <v>66</v>
      </c>
      <c r="B18" s="70">
        <v>9</v>
      </c>
      <c r="C18" s="41" t="s">
        <v>160</v>
      </c>
      <c r="D18" s="42">
        <v>1</v>
      </c>
      <c r="E18" s="43" t="s">
        <v>99</v>
      </c>
      <c r="F18" s="44">
        <f>+F12</f>
        <v>8585335.3619999997</v>
      </c>
      <c r="G18" s="16">
        <f t="shared" si="2"/>
        <v>8585335.3619999997</v>
      </c>
      <c r="H18" s="45">
        <f>+H12</f>
        <v>1150144</v>
      </c>
      <c r="I18" s="18">
        <f t="shared" si="3"/>
        <v>1150144</v>
      </c>
      <c r="J18" s="46">
        <f>+J12</f>
        <v>9978816.3619999997</v>
      </c>
      <c r="K18" s="39">
        <f t="shared" si="4"/>
        <v>9978816.3619999997</v>
      </c>
    </row>
    <row r="19" spans="1:11" ht="33.75" customHeight="1" thickBot="1" x14ac:dyDescent="0.25">
      <c r="A19" s="90" t="s">
        <v>67</v>
      </c>
      <c r="B19" s="66">
        <v>10</v>
      </c>
      <c r="C19" s="27" t="s">
        <v>38</v>
      </c>
      <c r="D19" s="21">
        <v>1</v>
      </c>
      <c r="E19" s="22" t="s">
        <v>99</v>
      </c>
      <c r="F19" s="23">
        <f>SUM(Resumen!G10,Resumen!I10)</f>
        <v>36949190.71800001</v>
      </c>
      <c r="G19" s="16">
        <f t="shared" si="2"/>
        <v>36949190.71800001</v>
      </c>
      <c r="H19" s="24">
        <f>+Resumen!H10</f>
        <v>2986174</v>
      </c>
      <c r="I19" s="18">
        <f t="shared" si="3"/>
        <v>2986174</v>
      </c>
      <c r="J19" s="25">
        <f>+Resumen!E10</f>
        <v>40505228.71800001</v>
      </c>
      <c r="K19" s="39">
        <f t="shared" si="4"/>
        <v>40505228.71800001</v>
      </c>
    </row>
    <row r="20" spans="1:11" ht="33.75" customHeight="1" thickBot="1" x14ac:dyDescent="0.25">
      <c r="A20" s="89"/>
      <c r="B20" s="281" t="s">
        <v>104</v>
      </c>
      <c r="C20" s="282"/>
      <c r="D20" s="282"/>
      <c r="E20" s="282"/>
      <c r="F20" s="282"/>
      <c r="G20" s="282"/>
      <c r="H20" s="282"/>
      <c r="I20" s="283"/>
      <c r="J20" s="282"/>
      <c r="K20" s="284"/>
    </row>
    <row r="21" spans="1:11" ht="33.75" customHeight="1" thickBot="1" x14ac:dyDescent="0.25">
      <c r="A21" s="90" t="s">
        <v>68</v>
      </c>
      <c r="B21" s="68">
        <v>11</v>
      </c>
      <c r="C21" s="28" t="s">
        <v>161</v>
      </c>
      <c r="D21" s="29">
        <v>2</v>
      </c>
      <c r="E21" s="30" t="s">
        <v>99</v>
      </c>
      <c r="F21" s="31">
        <f>SUM(Resumen!G11,Resumen!I11)</f>
        <v>9615715.2861560807</v>
      </c>
      <c r="G21" s="16">
        <f>F21*D21</f>
        <v>19231430.572312161</v>
      </c>
      <c r="H21" s="32">
        <f>+Resumen!H11</f>
        <v>1150144</v>
      </c>
      <c r="I21" s="18">
        <f>H21*D21</f>
        <v>2300288</v>
      </c>
      <c r="J21" s="33">
        <f>+Resumen!E11</f>
        <v>11019468.286156081</v>
      </c>
      <c r="K21" s="39">
        <f t="shared" si="4"/>
        <v>22038936.572312161</v>
      </c>
    </row>
    <row r="22" spans="1:11" ht="33.75" customHeight="1" thickBot="1" x14ac:dyDescent="0.25">
      <c r="A22" s="89"/>
      <c r="B22" s="281" t="s">
        <v>105</v>
      </c>
      <c r="C22" s="282"/>
      <c r="D22" s="282"/>
      <c r="E22" s="282"/>
      <c r="F22" s="282"/>
      <c r="G22" s="282"/>
      <c r="H22" s="282"/>
      <c r="I22" s="283"/>
      <c r="J22" s="282"/>
      <c r="K22" s="284"/>
    </row>
    <row r="23" spans="1:11" ht="33.75" customHeight="1" thickBot="1" x14ac:dyDescent="0.25">
      <c r="A23" s="90" t="s">
        <v>66</v>
      </c>
      <c r="B23" s="69">
        <v>12</v>
      </c>
      <c r="C23" s="35" t="s">
        <v>160</v>
      </c>
      <c r="D23" s="36">
        <v>2</v>
      </c>
      <c r="E23" s="37" t="s">
        <v>99</v>
      </c>
      <c r="F23" s="38">
        <f>+F12</f>
        <v>8585335.3619999997</v>
      </c>
      <c r="G23" s="16">
        <f t="shared" ref="G23:G24" si="5">F23*D23</f>
        <v>17170670.723999999</v>
      </c>
      <c r="H23" s="39">
        <f>+H12</f>
        <v>1150144</v>
      </c>
      <c r="I23" s="18">
        <f t="shared" ref="I23:I24" si="6">H23*D23</f>
        <v>2300288</v>
      </c>
      <c r="J23" s="40">
        <f>+J12</f>
        <v>9978816.3619999997</v>
      </c>
      <c r="K23" s="39">
        <f t="shared" si="4"/>
        <v>19957632.723999999</v>
      </c>
    </row>
    <row r="24" spans="1:11" ht="33.75" customHeight="1" thickBot="1" x14ac:dyDescent="0.25">
      <c r="A24" s="92" t="s">
        <v>65</v>
      </c>
      <c r="B24" s="71">
        <v>13</v>
      </c>
      <c r="C24" s="48" t="s">
        <v>159</v>
      </c>
      <c r="D24" s="49">
        <v>1</v>
      </c>
      <c r="E24" s="50" t="s">
        <v>99</v>
      </c>
      <c r="F24" s="51">
        <f>+F10</f>
        <v>13949886.115448281</v>
      </c>
      <c r="G24" s="16">
        <f t="shared" si="5"/>
        <v>13949886.115448281</v>
      </c>
      <c r="H24" s="52">
        <f>+H10</f>
        <v>1150144</v>
      </c>
      <c r="I24" s="18">
        <f t="shared" si="6"/>
        <v>1150144</v>
      </c>
      <c r="J24" s="53">
        <f>+J10</f>
        <v>15372224.115448281</v>
      </c>
      <c r="K24" s="39">
        <f t="shared" si="4"/>
        <v>15372224.115448281</v>
      </c>
    </row>
    <row r="25" spans="1:11" ht="33.75" customHeight="1" thickBot="1" x14ac:dyDescent="0.25">
      <c r="A25" s="89"/>
      <c r="B25" s="281" t="s">
        <v>106</v>
      </c>
      <c r="C25" s="282"/>
      <c r="D25" s="282"/>
      <c r="E25" s="282"/>
      <c r="F25" s="282"/>
      <c r="G25" s="282"/>
      <c r="H25" s="282"/>
      <c r="I25" s="283"/>
      <c r="J25" s="282"/>
      <c r="K25" s="284"/>
    </row>
    <row r="26" spans="1:11" ht="33.75" customHeight="1" thickBot="1" x14ac:dyDescent="0.25">
      <c r="A26" s="90" t="s">
        <v>69</v>
      </c>
      <c r="B26" s="68">
        <v>14</v>
      </c>
      <c r="C26" s="28" t="s">
        <v>162</v>
      </c>
      <c r="D26" s="29">
        <v>1</v>
      </c>
      <c r="E26" s="30" t="s">
        <v>99</v>
      </c>
      <c r="F26" s="31">
        <f>SUM(Resumen!G12,Resumen!I12)</f>
        <v>10063964.973811256</v>
      </c>
      <c r="G26" s="16">
        <f>F26*D26</f>
        <v>10063964.973811256</v>
      </c>
      <c r="H26" s="32">
        <f>+Resumen!H12</f>
        <v>1150144</v>
      </c>
      <c r="I26" s="18">
        <f>H26*D26</f>
        <v>1150144</v>
      </c>
      <c r="J26" s="33">
        <f>+Resumen!E12</f>
        <v>11475595.973811256</v>
      </c>
      <c r="K26" s="39">
        <f t="shared" si="4"/>
        <v>11475595.973811256</v>
      </c>
    </row>
    <row r="27" spans="1:11" ht="33.75" customHeight="1" thickBot="1" x14ac:dyDescent="0.25">
      <c r="A27" s="89"/>
      <c r="B27" s="281" t="s">
        <v>107</v>
      </c>
      <c r="C27" s="282"/>
      <c r="D27" s="282"/>
      <c r="E27" s="282"/>
      <c r="F27" s="282"/>
      <c r="G27" s="282"/>
      <c r="H27" s="282"/>
      <c r="I27" s="283"/>
      <c r="J27" s="282"/>
      <c r="K27" s="284"/>
    </row>
    <row r="28" spans="1:11" ht="33.75" customHeight="1" thickBot="1" x14ac:dyDescent="0.25">
      <c r="A28" s="90" t="s">
        <v>69</v>
      </c>
      <c r="B28" s="69">
        <v>15</v>
      </c>
      <c r="C28" s="35" t="s">
        <v>162</v>
      </c>
      <c r="D28" s="36">
        <v>1</v>
      </c>
      <c r="E28" s="37" t="s">
        <v>99</v>
      </c>
      <c r="F28" s="38">
        <f>+F26</f>
        <v>10063964.973811256</v>
      </c>
      <c r="G28" s="16">
        <f t="shared" ref="G28:G30" si="7">F28*D28</f>
        <v>10063964.973811256</v>
      </c>
      <c r="H28" s="39">
        <f>+H26</f>
        <v>1150144</v>
      </c>
      <c r="I28" s="18">
        <f t="shared" ref="I28:I30" si="8">H28*D28</f>
        <v>1150144</v>
      </c>
      <c r="J28" s="40">
        <f>+J26</f>
        <v>11475595.973811256</v>
      </c>
      <c r="K28" s="39">
        <f t="shared" si="4"/>
        <v>11475595.973811256</v>
      </c>
    </row>
    <row r="29" spans="1:11" ht="33.75" customHeight="1" thickBot="1" x14ac:dyDescent="0.25">
      <c r="A29" s="92" t="s">
        <v>68</v>
      </c>
      <c r="B29" s="72">
        <v>16</v>
      </c>
      <c r="C29" s="54" t="s">
        <v>161</v>
      </c>
      <c r="D29" s="55">
        <v>2</v>
      </c>
      <c r="E29" s="56" t="s">
        <v>99</v>
      </c>
      <c r="F29" s="47">
        <f>+F21</f>
        <v>9615715.2861560807</v>
      </c>
      <c r="G29" s="16">
        <f t="shared" si="7"/>
        <v>19231430.572312161</v>
      </c>
      <c r="H29" s="57">
        <f>+H21</f>
        <v>1150144</v>
      </c>
      <c r="I29" s="18">
        <f t="shared" si="8"/>
        <v>2300288</v>
      </c>
      <c r="J29" s="58">
        <f>+J21</f>
        <v>11019468.286156081</v>
      </c>
      <c r="K29" s="39">
        <f t="shared" si="4"/>
        <v>22038936.572312161</v>
      </c>
    </row>
    <row r="30" spans="1:11" ht="33.75" customHeight="1" thickBot="1" x14ac:dyDescent="0.25">
      <c r="A30" s="90" t="s">
        <v>65</v>
      </c>
      <c r="B30" s="66">
        <v>17</v>
      </c>
      <c r="C30" s="27" t="s">
        <v>159</v>
      </c>
      <c r="D30" s="21">
        <v>1</v>
      </c>
      <c r="E30" s="22" t="s">
        <v>99</v>
      </c>
      <c r="F30" s="23">
        <f>+F10</f>
        <v>13949886.115448281</v>
      </c>
      <c r="G30" s="16">
        <f t="shared" si="7"/>
        <v>13949886.115448281</v>
      </c>
      <c r="H30" s="24">
        <f>+H10</f>
        <v>1150144</v>
      </c>
      <c r="I30" s="18">
        <f t="shared" si="8"/>
        <v>1150144</v>
      </c>
      <c r="J30" s="25">
        <f>+J10</f>
        <v>15372224.115448281</v>
      </c>
      <c r="K30" s="39">
        <f t="shared" si="4"/>
        <v>15372224.115448281</v>
      </c>
    </row>
    <row r="31" spans="1:11" ht="33.75" customHeight="1" thickBot="1" x14ac:dyDescent="0.25">
      <c r="A31" s="89"/>
      <c r="B31" s="281" t="s">
        <v>108</v>
      </c>
      <c r="C31" s="282"/>
      <c r="D31" s="282"/>
      <c r="E31" s="282"/>
      <c r="F31" s="282"/>
      <c r="G31" s="282"/>
      <c r="H31" s="282"/>
      <c r="I31" s="283"/>
      <c r="J31" s="282"/>
      <c r="K31" s="284"/>
    </row>
    <row r="32" spans="1:11" ht="33.75" customHeight="1" thickBot="1" x14ac:dyDescent="0.25">
      <c r="A32" s="90" t="s">
        <v>69</v>
      </c>
      <c r="B32" s="68">
        <v>18</v>
      </c>
      <c r="C32" s="28" t="s">
        <v>162</v>
      </c>
      <c r="D32" s="29">
        <v>2</v>
      </c>
      <c r="E32" s="30" t="s">
        <v>99</v>
      </c>
      <c r="F32" s="31">
        <f>+F26</f>
        <v>10063964.973811256</v>
      </c>
      <c r="G32" s="16">
        <f>F32*D32</f>
        <v>20127929.947622512</v>
      </c>
      <c r="H32" s="32">
        <f>+H26</f>
        <v>1150144</v>
      </c>
      <c r="I32" s="18">
        <f>H32*D32</f>
        <v>2300288</v>
      </c>
      <c r="J32" s="33">
        <f>+J26</f>
        <v>11475595.973811256</v>
      </c>
      <c r="K32" s="39">
        <f t="shared" si="4"/>
        <v>22951191.947622512</v>
      </c>
    </row>
    <row r="33" spans="1:11" ht="33.75" customHeight="1" thickBot="1" x14ac:dyDescent="0.25">
      <c r="A33" s="89"/>
      <c r="B33" s="281" t="s">
        <v>109</v>
      </c>
      <c r="C33" s="282"/>
      <c r="D33" s="282"/>
      <c r="E33" s="282"/>
      <c r="F33" s="282"/>
      <c r="G33" s="282"/>
      <c r="H33" s="282"/>
      <c r="I33" s="283"/>
      <c r="J33" s="282"/>
      <c r="K33" s="284"/>
    </row>
    <row r="34" spans="1:11" ht="33.75" customHeight="1" thickBot="1" x14ac:dyDescent="0.25">
      <c r="A34" s="92" t="s">
        <v>69</v>
      </c>
      <c r="B34" s="73">
        <v>19</v>
      </c>
      <c r="C34" s="59" t="s">
        <v>162</v>
      </c>
      <c r="D34" s="60">
        <v>2</v>
      </c>
      <c r="E34" s="61" t="s">
        <v>99</v>
      </c>
      <c r="F34" s="34">
        <f>+F26</f>
        <v>10063964.973811256</v>
      </c>
      <c r="G34" s="16">
        <f>F34*D34</f>
        <v>20127929.947622512</v>
      </c>
      <c r="H34" s="62">
        <f>+H26</f>
        <v>1150144</v>
      </c>
      <c r="I34" s="18">
        <f>H34*D34</f>
        <v>2300288</v>
      </c>
      <c r="J34" s="63">
        <f>+J26</f>
        <v>11475595.973811256</v>
      </c>
      <c r="K34" s="39">
        <f t="shared" si="4"/>
        <v>22951191.947622512</v>
      </c>
    </row>
    <row r="35" spans="1:11" ht="33.75" customHeight="1" thickBot="1" x14ac:dyDescent="0.25">
      <c r="A35" s="89"/>
      <c r="B35" s="281" t="s">
        <v>110</v>
      </c>
      <c r="C35" s="282"/>
      <c r="D35" s="282"/>
      <c r="E35" s="282"/>
      <c r="F35" s="282"/>
      <c r="G35" s="282"/>
      <c r="H35" s="282"/>
      <c r="I35" s="283"/>
      <c r="J35" s="282"/>
      <c r="K35" s="284"/>
    </row>
    <row r="36" spans="1:11" ht="33.75" customHeight="1" thickBot="1" x14ac:dyDescent="0.25">
      <c r="A36" s="90" t="s">
        <v>70</v>
      </c>
      <c r="B36" s="68">
        <v>20</v>
      </c>
      <c r="C36" s="28" t="s">
        <v>111</v>
      </c>
      <c r="D36" s="29">
        <v>1</v>
      </c>
      <c r="E36" s="30" t="s">
        <v>99</v>
      </c>
      <c r="F36" s="31">
        <f>SUM(Resumen!G13,Resumen!I13)</f>
        <v>67310359.229896545</v>
      </c>
      <c r="G36" s="16">
        <f>F36*D36</f>
        <v>67310359.229896545</v>
      </c>
      <c r="H36" s="32">
        <f>+Resumen!H13</f>
        <v>20004806</v>
      </c>
      <c r="I36" s="18">
        <f>H36*D36</f>
        <v>20004806</v>
      </c>
      <c r="J36" s="33">
        <f>+Resumen!E13</f>
        <v>88705076.229896545</v>
      </c>
      <c r="K36" s="39">
        <f t="shared" si="4"/>
        <v>88705076.229896545</v>
      </c>
    </row>
    <row r="37" spans="1:11" ht="33.75" customHeight="1" thickBot="1" x14ac:dyDescent="0.25">
      <c r="A37" s="89"/>
      <c r="B37" s="281" t="s">
        <v>112</v>
      </c>
      <c r="C37" s="282"/>
      <c r="D37" s="282"/>
      <c r="E37" s="282"/>
      <c r="F37" s="282"/>
      <c r="G37" s="282"/>
      <c r="H37" s="282"/>
      <c r="I37" s="283"/>
      <c r="J37" s="282"/>
      <c r="K37" s="284"/>
    </row>
    <row r="38" spans="1:11" ht="47.25" customHeight="1" thickBot="1" x14ac:dyDescent="0.25">
      <c r="A38" s="92" t="s">
        <v>71</v>
      </c>
      <c r="B38" s="74">
        <v>21</v>
      </c>
      <c r="C38" s="75" t="s">
        <v>42</v>
      </c>
      <c r="D38" s="76">
        <v>3</v>
      </c>
      <c r="E38" s="77" t="s">
        <v>99</v>
      </c>
      <c r="F38" s="78">
        <f>SUM(Resumen!G14,Resumen!I14)</f>
        <v>11958235.313793106</v>
      </c>
      <c r="G38" s="16">
        <f>F38*D38</f>
        <v>35874705.941379316</v>
      </c>
      <c r="H38" s="79">
        <f>+Resumen!H14</f>
        <v>7675911</v>
      </c>
      <c r="I38" s="18">
        <f>H38*D38</f>
        <v>23027733</v>
      </c>
      <c r="J38" s="80">
        <f>+Resumen!E14</f>
        <v>20139939.313793108</v>
      </c>
      <c r="K38" s="39">
        <f t="shared" si="4"/>
        <v>60419817.941379324</v>
      </c>
    </row>
    <row r="39" spans="1:11" ht="32.25" customHeight="1" thickBot="1" x14ac:dyDescent="0.25">
      <c r="B39" s="302" t="s">
        <v>120</v>
      </c>
      <c r="C39" s="303"/>
      <c r="D39" s="303"/>
      <c r="E39" s="303"/>
      <c r="F39" s="303"/>
      <c r="G39" s="303"/>
      <c r="H39" s="303"/>
      <c r="I39" s="303"/>
      <c r="J39" s="303"/>
      <c r="K39" s="304"/>
    </row>
    <row r="40" spans="1:11" ht="33.75" customHeight="1" thickBot="1" x14ac:dyDescent="0.25">
      <c r="A40" s="92" t="s">
        <v>65</v>
      </c>
      <c r="B40" s="56">
        <v>22</v>
      </c>
      <c r="C40" s="48" t="s">
        <v>163</v>
      </c>
      <c r="D40" s="49">
        <v>2</v>
      </c>
      <c r="E40" s="50" t="s">
        <v>99</v>
      </c>
      <c r="F40" s="51">
        <f>+F10</f>
        <v>13949886.115448281</v>
      </c>
      <c r="G40" s="16">
        <f>F40*D40</f>
        <v>27899772.230896562</v>
      </c>
      <c r="H40" s="52">
        <f>+H10</f>
        <v>1150144</v>
      </c>
      <c r="I40" s="18">
        <f>H40*D40</f>
        <v>2300288</v>
      </c>
      <c r="J40" s="53">
        <f>+J10</f>
        <v>15372224.115448281</v>
      </c>
      <c r="K40" s="39">
        <f t="shared" si="4"/>
        <v>30744448.230896562</v>
      </c>
    </row>
    <row r="41" spans="1:11" ht="15" thickBot="1" x14ac:dyDescent="0.25">
      <c r="B41" s="307"/>
      <c r="C41" s="307"/>
      <c r="D41" s="307"/>
      <c r="E41" s="307"/>
      <c r="F41" s="307"/>
      <c r="G41" s="307"/>
      <c r="H41" s="307"/>
      <c r="I41" s="307"/>
      <c r="J41" s="307"/>
      <c r="K41" s="307"/>
    </row>
    <row r="42" spans="1:11" ht="25.5" x14ac:dyDescent="0.2">
      <c r="A42" s="244" t="s">
        <v>202</v>
      </c>
      <c r="B42" s="245">
        <v>23</v>
      </c>
      <c r="C42" s="246" t="s">
        <v>184</v>
      </c>
      <c r="D42" s="247">
        <v>1062</v>
      </c>
      <c r="E42" s="245" t="s">
        <v>74</v>
      </c>
      <c r="F42" s="248">
        <f>+Resumen!G15</f>
        <v>7082.7870000000003</v>
      </c>
      <c r="G42" s="248">
        <f>+F42*D42</f>
        <v>7521919.7940000007</v>
      </c>
      <c r="H42" s="248">
        <f>+Resumen!H15</f>
        <v>3110</v>
      </c>
      <c r="I42" s="248">
        <f>+H42*D42</f>
        <v>3302820</v>
      </c>
      <c r="J42" s="249">
        <f>+Resumen!E15</f>
        <v>11722.787</v>
      </c>
      <c r="K42" s="250">
        <f>+J42*D42</f>
        <v>12449599.794</v>
      </c>
    </row>
    <row r="43" spans="1:11" x14ac:dyDescent="0.2">
      <c r="A43" s="251"/>
      <c r="B43" s="83"/>
      <c r="C43" s="81"/>
      <c r="D43" s="82"/>
      <c r="E43" s="83"/>
      <c r="F43" s="84"/>
      <c r="G43" s="84"/>
      <c r="H43" s="84"/>
      <c r="I43" s="84"/>
      <c r="J43" s="85"/>
      <c r="K43" s="252"/>
    </row>
    <row r="44" spans="1:11" ht="26.25" thickBot="1" x14ac:dyDescent="0.25">
      <c r="A44" s="253" t="s">
        <v>203</v>
      </c>
      <c r="B44" s="254">
        <v>24</v>
      </c>
      <c r="C44" s="255" t="s">
        <v>196</v>
      </c>
      <c r="D44" s="256">
        <v>32</v>
      </c>
      <c r="E44" s="50" t="s">
        <v>99</v>
      </c>
      <c r="F44" s="257">
        <f>+Resumen!G16</f>
        <v>716278.46700000006</v>
      </c>
      <c r="G44" s="257">
        <f t="shared" ref="G44" si="9">+F44*D44</f>
        <v>22920910.944000002</v>
      </c>
      <c r="H44" s="257">
        <f>+Resumen!H16</f>
        <v>247678</v>
      </c>
      <c r="I44" s="257">
        <f t="shared" ref="I44" si="10">+H44*D44</f>
        <v>7925696</v>
      </c>
      <c r="J44" s="258">
        <f>+Resumen!E16</f>
        <v>994475.3507200001</v>
      </c>
      <c r="K44" s="259">
        <f t="shared" ref="K44" si="11">+J44*D44</f>
        <v>31823211.223040003</v>
      </c>
    </row>
    <row r="45" spans="1:11" ht="19.5" thickBot="1" x14ac:dyDescent="0.25">
      <c r="A45" s="243"/>
      <c r="B45" s="335" t="s">
        <v>113</v>
      </c>
      <c r="C45" s="336"/>
      <c r="D45" s="336"/>
      <c r="E45" s="336"/>
      <c r="F45" s="336"/>
      <c r="G45" s="336"/>
      <c r="H45" s="336"/>
      <c r="I45" s="336"/>
      <c r="J45" s="336"/>
      <c r="K45" s="337"/>
    </row>
    <row r="46" spans="1:11" ht="18" x14ac:dyDescent="0.2">
      <c r="A46" s="93"/>
      <c r="B46" s="272" t="s">
        <v>114</v>
      </c>
      <c r="C46" s="273"/>
      <c r="D46" s="273"/>
      <c r="E46" s="273"/>
      <c r="F46" s="273"/>
      <c r="G46" s="273"/>
      <c r="H46" s="273"/>
      <c r="I46" s="333">
        <f>SUM(G6:G44)</f>
        <v>440485573.04386485</v>
      </c>
      <c r="J46" s="333"/>
      <c r="K46" s="334"/>
    </row>
    <row r="47" spans="1:11" ht="18.75" thickBot="1" x14ac:dyDescent="0.25">
      <c r="A47" s="93"/>
      <c r="B47" s="276" t="s">
        <v>115</v>
      </c>
      <c r="C47" s="277"/>
      <c r="D47" s="277"/>
      <c r="E47" s="277"/>
      <c r="F47" s="277"/>
      <c r="G47" s="277"/>
      <c r="H47" s="277"/>
      <c r="I47" s="305">
        <f>SUM(I6:I44)+Resumen!F31</f>
        <v>106889431.27903999</v>
      </c>
      <c r="J47" s="305"/>
      <c r="K47" s="306"/>
    </row>
    <row r="48" spans="1:11" ht="20.25" thickBot="1" x14ac:dyDescent="0.25">
      <c r="A48" s="93"/>
      <c r="B48" s="298" t="s">
        <v>210</v>
      </c>
      <c r="C48" s="299"/>
      <c r="D48" s="299"/>
      <c r="E48" s="299"/>
      <c r="F48" s="299"/>
      <c r="G48" s="299"/>
      <c r="H48" s="299"/>
      <c r="I48" s="300">
        <f>I46+I47</f>
        <v>547375004.32290483</v>
      </c>
      <c r="J48" s="300"/>
      <c r="K48" s="301"/>
    </row>
    <row r="49" spans="1:11" ht="15" x14ac:dyDescent="0.2">
      <c r="A49" s="93"/>
      <c r="B49" s="272" t="s">
        <v>211</v>
      </c>
      <c r="C49" s="273"/>
      <c r="D49" s="273"/>
      <c r="E49" s="273"/>
      <c r="F49" s="273"/>
      <c r="G49" s="273"/>
      <c r="H49" s="242">
        <v>0.05</v>
      </c>
      <c r="I49" s="260">
        <f>I48*H49</f>
        <v>27368750.216145243</v>
      </c>
      <c r="J49" s="261"/>
      <c r="K49" s="262"/>
    </row>
    <row r="50" spans="1:11" ht="15" x14ac:dyDescent="0.2">
      <c r="A50" s="93"/>
      <c r="B50" s="274" t="s">
        <v>212</v>
      </c>
      <c r="C50" s="275"/>
      <c r="D50" s="275"/>
      <c r="E50" s="275"/>
      <c r="F50" s="275"/>
      <c r="G50" s="275"/>
      <c r="H50" s="95">
        <v>0.01</v>
      </c>
      <c r="I50" s="263">
        <f>I48*H50</f>
        <v>5473750.0432290481</v>
      </c>
      <c r="J50" s="264"/>
      <c r="K50" s="265"/>
    </row>
    <row r="51" spans="1:11" ht="15" x14ac:dyDescent="0.2">
      <c r="A51" s="93"/>
      <c r="B51" s="274" t="s">
        <v>213</v>
      </c>
      <c r="C51" s="275"/>
      <c r="D51" s="275"/>
      <c r="E51" s="275"/>
      <c r="F51" s="275"/>
      <c r="G51" s="275"/>
      <c r="H51" s="95">
        <v>0.05</v>
      </c>
      <c r="I51" s="263">
        <f>I48*H51</f>
        <v>27368750.216145243</v>
      </c>
      <c r="J51" s="264"/>
      <c r="K51" s="265"/>
    </row>
    <row r="52" spans="1:11" ht="15.75" thickBot="1" x14ac:dyDescent="0.25">
      <c r="A52" s="93"/>
      <c r="B52" s="276" t="s">
        <v>214</v>
      </c>
      <c r="C52" s="277"/>
      <c r="D52" s="277"/>
      <c r="E52" s="277"/>
      <c r="F52" s="277"/>
      <c r="G52" s="277"/>
      <c r="H52" s="96">
        <v>0.19</v>
      </c>
      <c r="I52" s="266">
        <f>I51*H52</f>
        <v>5200062.5410675965</v>
      </c>
      <c r="J52" s="267"/>
      <c r="K52" s="268"/>
    </row>
    <row r="53" spans="1:11" ht="35.25" thickBot="1" x14ac:dyDescent="0.5">
      <c r="A53" s="93"/>
      <c r="B53" s="278" t="s">
        <v>215</v>
      </c>
      <c r="C53" s="279"/>
      <c r="D53" s="279"/>
      <c r="E53" s="279"/>
      <c r="F53" s="279"/>
      <c r="G53" s="279"/>
      <c r="H53" s="280"/>
      <c r="I53" s="269">
        <f>SUM(I48:K52)</f>
        <v>612786317.33949208</v>
      </c>
      <c r="J53" s="270"/>
      <c r="K53" s="271"/>
    </row>
    <row r="59" spans="1:11" x14ac:dyDescent="0.2">
      <c r="J59" s="94"/>
    </row>
    <row r="60" spans="1:11" x14ac:dyDescent="0.2">
      <c r="K60" s="94"/>
    </row>
  </sheetData>
  <autoFilter ref="A2:K48" xr:uid="{581F1758-8F01-484F-AB44-19495C3DBFF5}"/>
  <mergeCells count="33">
    <mergeCell ref="B48:H48"/>
    <mergeCell ref="I48:K48"/>
    <mergeCell ref="B39:K39"/>
    <mergeCell ref="B35:K35"/>
    <mergeCell ref="B37:K37"/>
    <mergeCell ref="B45:K45"/>
    <mergeCell ref="B46:H46"/>
    <mergeCell ref="I46:K46"/>
    <mergeCell ref="B47:H47"/>
    <mergeCell ref="I47:K47"/>
    <mergeCell ref="B41:K41"/>
    <mergeCell ref="B33:K33"/>
    <mergeCell ref="B3:K3"/>
    <mergeCell ref="B5:K5"/>
    <mergeCell ref="B8:K8"/>
    <mergeCell ref="B11:K11"/>
    <mergeCell ref="B13:K13"/>
    <mergeCell ref="B15:K15"/>
    <mergeCell ref="B20:K20"/>
    <mergeCell ref="B22:K22"/>
    <mergeCell ref="B25:K25"/>
    <mergeCell ref="B27:K27"/>
    <mergeCell ref="B31:K31"/>
    <mergeCell ref="B49:G49"/>
    <mergeCell ref="B50:G50"/>
    <mergeCell ref="B51:G51"/>
    <mergeCell ref="B52:G52"/>
    <mergeCell ref="B53:H53"/>
    <mergeCell ref="I49:K49"/>
    <mergeCell ref="I50:K50"/>
    <mergeCell ref="I51:K51"/>
    <mergeCell ref="I52:K52"/>
    <mergeCell ref="I53:K53"/>
  </mergeCells>
  <pageMargins left="0.7" right="0.7" top="0.75" bottom="0.7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A269-CC0C-4533-A4B9-019B371E82E4}">
  <sheetPr>
    <tabColor theme="0"/>
  </sheetPr>
  <dimension ref="B2:J68"/>
  <sheetViews>
    <sheetView topLeftCell="A32" zoomScale="85" zoomScaleNormal="85" workbookViewId="0">
      <selection activeCell="J56" sqref="J56:J61"/>
    </sheetView>
  </sheetViews>
  <sheetFormatPr baseColWidth="10" defaultColWidth="11.42578125" defaultRowHeight="12.75" x14ac:dyDescent="0.2"/>
  <cols>
    <col min="1" max="1" width="11.42578125" style="125"/>
    <col min="2" max="2" width="11.140625" style="171" customWidth="1"/>
    <col min="3" max="3" width="57.7109375" style="125" customWidth="1"/>
    <col min="4" max="4" width="10.7109375" style="172" customWidth="1"/>
    <col min="5" max="5" width="18.140625" style="171" bestFit="1" customWidth="1"/>
    <col min="6" max="6" width="18" style="172" bestFit="1" customWidth="1"/>
    <col min="7" max="7" width="17" style="172" bestFit="1" customWidth="1"/>
    <col min="8" max="8" width="18.7109375" style="125" bestFit="1" customWidth="1"/>
    <col min="9" max="9" width="11.7109375" style="125" bestFit="1" customWidth="1"/>
    <col min="10" max="10" width="14.140625" style="125" bestFit="1" customWidth="1"/>
    <col min="11" max="16384" width="11.42578125" style="125"/>
  </cols>
  <sheetData>
    <row r="2" spans="2:10" ht="14.25" x14ac:dyDescent="0.2">
      <c r="B2" s="311" t="s">
        <v>2</v>
      </c>
      <c r="C2" s="311"/>
      <c r="D2" s="311"/>
      <c r="E2" s="311"/>
      <c r="F2" s="311"/>
      <c r="G2" s="311"/>
      <c r="H2" s="311"/>
      <c r="I2" s="86"/>
    </row>
    <row r="3" spans="2:10" ht="149.25" customHeight="1" x14ac:dyDescent="0.2">
      <c r="B3" s="126" t="s">
        <v>1</v>
      </c>
      <c r="C3" s="322" t="s">
        <v>216</v>
      </c>
      <c r="D3" s="322"/>
      <c r="E3" s="322"/>
      <c r="F3" s="322"/>
      <c r="G3" s="322"/>
      <c r="H3" s="126">
        <v>20</v>
      </c>
      <c r="I3" s="86">
        <v>1</v>
      </c>
    </row>
    <row r="4" spans="2:10" ht="14.25" x14ac:dyDescent="0.2">
      <c r="B4" s="313" t="s">
        <v>5</v>
      </c>
      <c r="C4" s="313"/>
      <c r="D4" s="313"/>
      <c r="E4" s="313"/>
      <c r="F4" s="313"/>
      <c r="G4" s="313"/>
      <c r="H4" s="313"/>
      <c r="I4" s="86"/>
    </row>
    <row r="5" spans="2:10" ht="14.25" x14ac:dyDescent="0.2">
      <c r="B5" s="87" t="s">
        <v>7</v>
      </c>
      <c r="C5" s="128" t="s">
        <v>8</v>
      </c>
      <c r="D5" s="87" t="s">
        <v>3</v>
      </c>
      <c r="E5" s="87" t="s">
        <v>9</v>
      </c>
      <c r="F5" s="87" t="s">
        <v>10</v>
      </c>
      <c r="G5" s="87" t="s">
        <v>11</v>
      </c>
      <c r="H5" s="128" t="s">
        <v>12</v>
      </c>
      <c r="I5" s="86"/>
    </row>
    <row r="6" spans="2:10" ht="14.25" x14ac:dyDescent="0.2">
      <c r="B6" s="129"/>
      <c r="C6" s="173" t="s">
        <v>52</v>
      </c>
      <c r="D6" s="90" t="s">
        <v>39</v>
      </c>
      <c r="E6" s="130">
        <v>36270</v>
      </c>
      <c r="F6" s="90">
        <v>8.9529999999999994</v>
      </c>
      <c r="G6" s="131">
        <v>0</v>
      </c>
      <c r="H6" s="132">
        <f>+E6*F6*(1+G6)</f>
        <v>324725.31</v>
      </c>
      <c r="I6" s="86"/>
      <c r="J6" s="240"/>
    </row>
    <row r="7" spans="2:10" ht="14.25" x14ac:dyDescent="0.2">
      <c r="B7" s="129"/>
      <c r="C7" s="127" t="s">
        <v>20</v>
      </c>
      <c r="D7" s="90" t="s">
        <v>53</v>
      </c>
      <c r="E7" s="130">
        <v>1000240.2774</v>
      </c>
      <c r="F7" s="90">
        <v>1</v>
      </c>
      <c r="G7" s="131">
        <v>0</v>
      </c>
      <c r="H7" s="132">
        <f>+E7*F7*(1+G7)</f>
        <v>1000240.2774</v>
      </c>
      <c r="I7" s="86"/>
      <c r="J7" s="240"/>
    </row>
    <row r="8" spans="2:10" ht="14.25" x14ac:dyDescent="0.2">
      <c r="B8" s="129"/>
      <c r="C8" s="173" t="s">
        <v>43</v>
      </c>
      <c r="D8" s="90" t="s">
        <v>39</v>
      </c>
      <c r="E8" s="130">
        <v>7254</v>
      </c>
      <c r="F8" s="90">
        <f>F6</f>
        <v>8.9529999999999994</v>
      </c>
      <c r="G8" s="131">
        <v>0</v>
      </c>
      <c r="H8" s="132">
        <f t="shared" ref="H8" si="0">+E8*F8*(1+G8)</f>
        <v>64945.061999999998</v>
      </c>
      <c r="I8" s="86"/>
      <c r="J8" s="240"/>
    </row>
    <row r="9" spans="2:10" ht="14.25" x14ac:dyDescent="0.2">
      <c r="B9" s="314"/>
      <c r="C9" s="315"/>
      <c r="D9" s="315"/>
      <c r="E9" s="316"/>
      <c r="F9" s="87" t="s">
        <v>14</v>
      </c>
      <c r="G9" s="87"/>
      <c r="H9" s="134">
        <f>ROUND(SUM(H6:H8),0)</f>
        <v>1389911</v>
      </c>
      <c r="I9" s="86"/>
    </row>
    <row r="10" spans="2:10" ht="14.25" x14ac:dyDescent="0.2">
      <c r="B10" s="313" t="s">
        <v>15</v>
      </c>
      <c r="C10" s="313"/>
      <c r="D10" s="313"/>
      <c r="E10" s="313"/>
      <c r="F10" s="313"/>
      <c r="G10" s="313"/>
      <c r="H10" s="313"/>
      <c r="I10" s="86"/>
    </row>
    <row r="11" spans="2:10" ht="14.25" x14ac:dyDescent="0.2">
      <c r="B11" s="87" t="s">
        <v>7</v>
      </c>
      <c r="C11" s="128" t="s">
        <v>8</v>
      </c>
      <c r="D11" s="87" t="s">
        <v>3</v>
      </c>
      <c r="E11" s="87" t="s">
        <v>9</v>
      </c>
      <c r="F11" s="87" t="s">
        <v>10</v>
      </c>
      <c r="G11" s="87" t="s">
        <v>11</v>
      </c>
      <c r="H11" s="128" t="s">
        <v>12</v>
      </c>
      <c r="I11" s="86"/>
    </row>
    <row r="12" spans="2:10" ht="14.25" x14ac:dyDescent="0.2">
      <c r="B12" s="90"/>
      <c r="C12" s="137" t="s">
        <v>181</v>
      </c>
      <c r="D12" s="135" t="s">
        <v>25</v>
      </c>
      <c r="E12" s="214">
        <v>6761286</v>
      </c>
      <c r="F12" s="89">
        <v>1</v>
      </c>
      <c r="G12" s="151">
        <v>0</v>
      </c>
      <c r="H12" s="222">
        <f t="shared" ref="H12:H39" si="1">+E12*F12</f>
        <v>6761286</v>
      </c>
      <c r="I12" s="86"/>
      <c r="J12" s="199"/>
    </row>
    <row r="13" spans="2:10" ht="14.25" x14ac:dyDescent="0.2">
      <c r="B13" s="90"/>
      <c r="C13" s="141" t="s">
        <v>180</v>
      </c>
      <c r="D13" s="135" t="s">
        <v>25</v>
      </c>
      <c r="E13" s="221">
        <v>1100655</v>
      </c>
      <c r="F13" s="90">
        <v>1</v>
      </c>
      <c r="G13" s="151">
        <v>0</v>
      </c>
      <c r="H13" s="222">
        <f t="shared" si="1"/>
        <v>1100655</v>
      </c>
      <c r="I13" s="86"/>
      <c r="J13" s="199"/>
    </row>
    <row r="14" spans="2:10" ht="14.25" x14ac:dyDescent="0.2">
      <c r="B14" s="90"/>
      <c r="C14" s="137" t="s">
        <v>153</v>
      </c>
      <c r="D14" s="135" t="s">
        <v>25</v>
      </c>
      <c r="E14" s="214">
        <v>45418.968000000001</v>
      </c>
      <c r="F14" s="89">
        <v>2</v>
      </c>
      <c r="G14" s="151">
        <v>0</v>
      </c>
      <c r="H14" s="222">
        <f t="shared" si="1"/>
        <v>90837.936000000002</v>
      </c>
      <c r="I14" s="86"/>
      <c r="J14" s="199"/>
    </row>
    <row r="15" spans="2:10" ht="14.25" x14ac:dyDescent="0.2">
      <c r="B15" s="90"/>
      <c r="C15" s="137" t="s">
        <v>137</v>
      </c>
      <c r="D15" s="135" t="s">
        <v>25</v>
      </c>
      <c r="E15" s="214">
        <v>67431.231</v>
      </c>
      <c r="F15" s="89">
        <v>3</v>
      </c>
      <c r="G15" s="151">
        <v>0</v>
      </c>
      <c r="H15" s="222">
        <f t="shared" si="1"/>
        <v>202293.693</v>
      </c>
      <c r="I15" s="86"/>
      <c r="J15" s="199"/>
    </row>
    <row r="16" spans="2:10" ht="28.5" x14ac:dyDescent="0.2">
      <c r="B16" s="90"/>
      <c r="C16" s="137" t="s">
        <v>183</v>
      </c>
      <c r="D16" s="135" t="s">
        <v>25</v>
      </c>
      <c r="E16" s="214">
        <v>7867800</v>
      </c>
      <c r="F16" s="89">
        <v>1</v>
      </c>
      <c r="G16" s="151">
        <v>0</v>
      </c>
      <c r="H16" s="222">
        <f t="shared" si="1"/>
        <v>7867800</v>
      </c>
      <c r="I16" s="86"/>
      <c r="J16" s="199"/>
    </row>
    <row r="17" spans="2:10" ht="27.75" customHeight="1" x14ac:dyDescent="0.2">
      <c r="B17" s="90"/>
      <c r="C17" s="137" t="s">
        <v>182</v>
      </c>
      <c r="D17" s="135" t="s">
        <v>25</v>
      </c>
      <c r="E17" s="214">
        <v>2511000</v>
      </c>
      <c r="F17" s="89">
        <v>1</v>
      </c>
      <c r="G17" s="151">
        <v>0</v>
      </c>
      <c r="H17" s="222">
        <f t="shared" si="1"/>
        <v>2511000</v>
      </c>
      <c r="I17" s="86"/>
      <c r="J17" s="199"/>
    </row>
    <row r="18" spans="2:10" ht="14.25" x14ac:dyDescent="0.2">
      <c r="B18" s="90"/>
      <c r="C18" s="226" t="s">
        <v>195</v>
      </c>
      <c r="D18" s="135" t="s">
        <v>25</v>
      </c>
      <c r="E18" s="221">
        <v>417931.03448275867</v>
      </c>
      <c r="F18" s="89">
        <v>6</v>
      </c>
      <c r="G18" s="151">
        <v>0</v>
      </c>
      <c r="H18" s="222">
        <f t="shared" si="1"/>
        <v>2507586.2068965519</v>
      </c>
      <c r="I18" s="86"/>
      <c r="J18" s="199"/>
    </row>
    <row r="19" spans="2:10" ht="14.25" x14ac:dyDescent="0.2">
      <c r="B19" s="90"/>
      <c r="C19" s="137" t="s">
        <v>193</v>
      </c>
      <c r="D19" s="135" t="s">
        <v>25</v>
      </c>
      <c r="E19" s="214">
        <v>917595.56700000004</v>
      </c>
      <c r="F19" s="89">
        <v>2</v>
      </c>
      <c r="G19" s="151">
        <v>0</v>
      </c>
      <c r="H19" s="222">
        <f t="shared" si="1"/>
        <v>1835191.1340000001</v>
      </c>
      <c r="I19" s="86"/>
      <c r="J19" s="199"/>
    </row>
    <row r="20" spans="2:10" ht="42.75" x14ac:dyDescent="0.2">
      <c r="B20" s="90"/>
      <c r="C20" s="137" t="s">
        <v>206</v>
      </c>
      <c r="D20" s="135" t="s">
        <v>25</v>
      </c>
      <c r="E20" s="214">
        <v>5859000</v>
      </c>
      <c r="F20" s="90">
        <v>1</v>
      </c>
      <c r="G20" s="151">
        <v>0</v>
      </c>
      <c r="H20" s="222">
        <f t="shared" si="1"/>
        <v>5859000</v>
      </c>
      <c r="I20" s="86"/>
      <c r="J20" s="199"/>
    </row>
    <row r="21" spans="2:10" ht="14.25" x14ac:dyDescent="0.2">
      <c r="B21" s="90"/>
      <c r="C21" s="230" t="s">
        <v>194</v>
      </c>
      <c r="D21" s="135" t="s">
        <v>25</v>
      </c>
      <c r="E21" s="214">
        <v>1049598</v>
      </c>
      <c r="F21" s="89">
        <v>6</v>
      </c>
      <c r="G21" s="151">
        <v>0</v>
      </c>
      <c r="H21" s="222">
        <f t="shared" si="1"/>
        <v>6297588</v>
      </c>
      <c r="I21" s="86"/>
      <c r="J21" s="199"/>
    </row>
    <row r="22" spans="2:10" ht="14.25" x14ac:dyDescent="0.2">
      <c r="B22" s="90"/>
      <c r="C22" s="137" t="s">
        <v>40</v>
      </c>
      <c r="D22" s="135" t="s">
        <v>25</v>
      </c>
      <c r="E22" s="214">
        <v>1674000</v>
      </c>
      <c r="F22" s="89">
        <v>3</v>
      </c>
      <c r="G22" s="151">
        <v>0</v>
      </c>
      <c r="H22" s="222">
        <f t="shared" si="1"/>
        <v>5022000</v>
      </c>
      <c r="I22" s="86"/>
      <c r="J22" s="199"/>
    </row>
    <row r="23" spans="2:10" ht="14.25" x14ac:dyDescent="0.2">
      <c r="B23" s="90"/>
      <c r="C23" s="137" t="s">
        <v>84</v>
      </c>
      <c r="D23" s="135" t="s">
        <v>25</v>
      </c>
      <c r="E23" s="214">
        <v>958365</v>
      </c>
      <c r="F23" s="89">
        <v>12</v>
      </c>
      <c r="G23" s="151">
        <v>0</v>
      </c>
      <c r="H23" s="222">
        <f t="shared" si="1"/>
        <v>11500380</v>
      </c>
      <c r="I23" s="86"/>
      <c r="J23" s="199"/>
    </row>
    <row r="24" spans="2:10" ht="14.25" x14ac:dyDescent="0.2">
      <c r="B24" s="90"/>
      <c r="C24" s="137" t="s">
        <v>49</v>
      </c>
      <c r="D24" s="135" t="s">
        <v>25</v>
      </c>
      <c r="E24" s="221">
        <v>38117.910000000003</v>
      </c>
      <c r="F24" s="89">
        <v>1</v>
      </c>
      <c r="G24" s="151">
        <v>0</v>
      </c>
      <c r="H24" s="222">
        <f t="shared" si="1"/>
        <v>38117.910000000003</v>
      </c>
      <c r="I24" s="86"/>
      <c r="J24" s="199"/>
    </row>
    <row r="25" spans="2:10" ht="14.25" x14ac:dyDescent="0.2">
      <c r="B25" s="90"/>
      <c r="C25" s="137" t="s">
        <v>82</v>
      </c>
      <c r="D25" s="135" t="s">
        <v>25</v>
      </c>
      <c r="E25" s="221">
        <v>254700.96000000002</v>
      </c>
      <c r="F25" s="89">
        <v>2</v>
      </c>
      <c r="G25" s="151">
        <v>0</v>
      </c>
      <c r="H25" s="222">
        <f t="shared" si="1"/>
        <v>509401.92000000004</v>
      </c>
      <c r="I25" s="86"/>
      <c r="J25" s="199"/>
    </row>
    <row r="26" spans="2:10" ht="14.25" x14ac:dyDescent="0.2">
      <c r="B26" s="90"/>
      <c r="C26" s="141" t="s">
        <v>132</v>
      </c>
      <c r="D26" s="135" t="s">
        <v>25</v>
      </c>
      <c r="E26" s="221">
        <v>95418</v>
      </c>
      <c r="F26" s="90">
        <v>1</v>
      </c>
      <c r="G26" s="151">
        <v>0</v>
      </c>
      <c r="H26" s="222">
        <f t="shared" si="1"/>
        <v>95418</v>
      </c>
      <c r="I26" s="86"/>
      <c r="J26" s="199"/>
    </row>
    <row r="27" spans="2:10" ht="14.25" x14ac:dyDescent="0.2">
      <c r="B27" s="90"/>
      <c r="C27" s="88" t="s">
        <v>136</v>
      </c>
      <c r="D27" s="135" t="s">
        <v>25</v>
      </c>
      <c r="E27" s="214">
        <v>151497</v>
      </c>
      <c r="F27" s="89">
        <v>1</v>
      </c>
      <c r="G27" s="151">
        <v>0</v>
      </c>
      <c r="H27" s="222">
        <f t="shared" si="1"/>
        <v>151497</v>
      </c>
      <c r="I27" s="86"/>
      <c r="J27" s="199"/>
    </row>
    <row r="28" spans="2:10" ht="14.25" x14ac:dyDescent="0.2">
      <c r="B28" s="90"/>
      <c r="C28" s="137" t="s">
        <v>41</v>
      </c>
      <c r="D28" s="135" t="s">
        <v>25</v>
      </c>
      <c r="E28" s="214">
        <v>669600</v>
      </c>
      <c r="F28" s="89">
        <v>1</v>
      </c>
      <c r="G28" s="151">
        <v>0</v>
      </c>
      <c r="H28" s="222">
        <f t="shared" si="1"/>
        <v>669600</v>
      </c>
      <c r="I28" s="86"/>
      <c r="J28" s="199"/>
    </row>
    <row r="29" spans="2:10" ht="14.25" x14ac:dyDescent="0.2">
      <c r="B29" s="90"/>
      <c r="C29" s="137" t="s">
        <v>48</v>
      </c>
      <c r="D29" s="135" t="s">
        <v>25</v>
      </c>
      <c r="E29" s="214">
        <v>87885</v>
      </c>
      <c r="F29" s="89">
        <v>9</v>
      </c>
      <c r="G29" s="151">
        <v>0</v>
      </c>
      <c r="H29" s="222">
        <f t="shared" si="1"/>
        <v>790965</v>
      </c>
      <c r="I29" s="86"/>
      <c r="J29" s="199"/>
    </row>
    <row r="30" spans="2:10" ht="14.25" x14ac:dyDescent="0.2">
      <c r="B30" s="90"/>
      <c r="C30" s="137" t="s">
        <v>142</v>
      </c>
      <c r="D30" s="135" t="s">
        <v>25</v>
      </c>
      <c r="E30" s="221">
        <v>13034.880000000001</v>
      </c>
      <c r="F30" s="89">
        <v>28</v>
      </c>
      <c r="G30" s="151">
        <v>0</v>
      </c>
      <c r="H30" s="222">
        <f t="shared" si="1"/>
        <v>364976.64000000001</v>
      </c>
      <c r="I30" s="86"/>
      <c r="J30" s="199"/>
    </row>
    <row r="31" spans="2:10" ht="14.25" x14ac:dyDescent="0.2">
      <c r="B31" s="90"/>
      <c r="C31" s="137" t="s">
        <v>150</v>
      </c>
      <c r="D31" s="135" t="s">
        <v>25</v>
      </c>
      <c r="E31" s="214">
        <v>1932633</v>
      </c>
      <c r="F31" s="89">
        <v>1</v>
      </c>
      <c r="G31" s="151">
        <v>0</v>
      </c>
      <c r="H31" s="222">
        <f t="shared" si="1"/>
        <v>1932633</v>
      </c>
      <c r="I31" s="86"/>
      <c r="J31" s="199"/>
    </row>
    <row r="32" spans="2:10" ht="14.25" x14ac:dyDescent="0.2">
      <c r="B32" s="90"/>
      <c r="C32" s="137" t="s">
        <v>130</v>
      </c>
      <c r="D32" s="135" t="s">
        <v>25</v>
      </c>
      <c r="E32" s="214">
        <v>343170</v>
      </c>
      <c r="F32" s="89">
        <v>1</v>
      </c>
      <c r="G32" s="151">
        <v>0</v>
      </c>
      <c r="H32" s="222">
        <f t="shared" si="1"/>
        <v>343170</v>
      </c>
      <c r="I32" s="86"/>
      <c r="J32" s="199"/>
    </row>
    <row r="33" spans="2:10" ht="14.25" x14ac:dyDescent="0.2">
      <c r="B33" s="90"/>
      <c r="C33" s="137" t="s">
        <v>152</v>
      </c>
      <c r="D33" s="135" t="s">
        <v>25</v>
      </c>
      <c r="E33" s="214">
        <v>49299.3</v>
      </c>
      <c r="F33" s="89">
        <v>1</v>
      </c>
      <c r="G33" s="151">
        <v>0</v>
      </c>
      <c r="H33" s="222">
        <f t="shared" si="1"/>
        <v>49299.3</v>
      </c>
      <c r="I33" s="86"/>
      <c r="J33" s="199"/>
    </row>
    <row r="34" spans="2:10" ht="28.5" x14ac:dyDescent="0.2">
      <c r="B34" s="90"/>
      <c r="C34" s="141" t="s">
        <v>190</v>
      </c>
      <c r="D34" s="135" t="s">
        <v>25</v>
      </c>
      <c r="E34" s="228">
        <v>3221.52</v>
      </c>
      <c r="F34" s="90">
        <v>30</v>
      </c>
      <c r="G34" s="151">
        <v>0.1</v>
      </c>
      <c r="H34" s="223">
        <f>+E34*F34*(1+G34)</f>
        <v>106310.16000000002</v>
      </c>
      <c r="I34" s="86"/>
      <c r="J34" s="199"/>
    </row>
    <row r="35" spans="2:10" ht="14.25" x14ac:dyDescent="0.2">
      <c r="B35" s="90"/>
      <c r="C35" s="141" t="s">
        <v>191</v>
      </c>
      <c r="D35" s="135" t="s">
        <v>25</v>
      </c>
      <c r="E35" s="221">
        <v>615.66000000000008</v>
      </c>
      <c r="F35" s="90">
        <v>30</v>
      </c>
      <c r="G35" s="151">
        <v>0</v>
      </c>
      <c r="H35" s="222">
        <f t="shared" si="1"/>
        <v>18469.800000000003</v>
      </c>
      <c r="I35" s="86"/>
      <c r="J35" s="199"/>
    </row>
    <row r="36" spans="2:10" ht="14.25" x14ac:dyDescent="0.2">
      <c r="B36" s="90"/>
      <c r="C36" s="137" t="s">
        <v>88</v>
      </c>
      <c r="D36" s="135" t="s">
        <v>24</v>
      </c>
      <c r="E36" s="221">
        <v>3094.11</v>
      </c>
      <c r="F36" s="90">
        <v>300</v>
      </c>
      <c r="G36" s="151">
        <v>0</v>
      </c>
      <c r="H36" s="222">
        <f t="shared" si="1"/>
        <v>928233</v>
      </c>
      <c r="I36" s="86"/>
      <c r="J36" s="199"/>
    </row>
    <row r="37" spans="2:10" ht="14.25" x14ac:dyDescent="0.2">
      <c r="B37" s="90"/>
      <c r="C37" s="137" t="s">
        <v>131</v>
      </c>
      <c r="D37" s="135" t="s">
        <v>25</v>
      </c>
      <c r="E37" s="214">
        <v>15066</v>
      </c>
      <c r="F37" s="89">
        <v>24</v>
      </c>
      <c r="G37" s="151">
        <v>0</v>
      </c>
      <c r="H37" s="222">
        <f t="shared" si="1"/>
        <v>361584</v>
      </c>
      <c r="I37" s="86"/>
      <c r="J37" s="199"/>
    </row>
    <row r="38" spans="2:10" ht="14.25" x14ac:dyDescent="0.2">
      <c r="B38" s="90"/>
      <c r="C38" s="137" t="s">
        <v>167</v>
      </c>
      <c r="D38" s="135" t="s">
        <v>25</v>
      </c>
      <c r="E38" s="214">
        <v>33480</v>
      </c>
      <c r="F38" s="89">
        <v>4</v>
      </c>
      <c r="G38" s="151">
        <v>0</v>
      </c>
      <c r="H38" s="222">
        <f t="shared" si="1"/>
        <v>133920</v>
      </c>
      <c r="I38" s="86"/>
      <c r="J38" s="199"/>
    </row>
    <row r="39" spans="2:10" ht="14.25" x14ac:dyDescent="0.2">
      <c r="B39" s="90"/>
      <c r="C39" s="137" t="s">
        <v>44</v>
      </c>
      <c r="D39" s="135" t="s">
        <v>25</v>
      </c>
      <c r="E39" s="214">
        <v>5022000</v>
      </c>
      <c r="F39" s="89">
        <v>1</v>
      </c>
      <c r="G39" s="151">
        <v>0</v>
      </c>
      <c r="H39" s="222">
        <f t="shared" si="1"/>
        <v>5022000</v>
      </c>
      <c r="I39" s="86"/>
      <c r="J39" s="199"/>
    </row>
    <row r="40" spans="2:10" ht="14.25" x14ac:dyDescent="0.2">
      <c r="B40" s="90"/>
      <c r="C40" s="88" t="s">
        <v>124</v>
      </c>
      <c r="D40" s="135" t="s">
        <v>25</v>
      </c>
      <c r="E40" s="214">
        <v>2452410</v>
      </c>
      <c r="F40" s="89">
        <v>1</v>
      </c>
      <c r="G40" s="151">
        <v>0</v>
      </c>
      <c r="H40" s="222">
        <f>+E40*F40</f>
        <v>2452410</v>
      </c>
      <c r="I40" s="86"/>
      <c r="J40" s="199"/>
    </row>
    <row r="41" spans="2:10" ht="14.25" x14ac:dyDescent="0.2">
      <c r="B41" s="213"/>
      <c r="C41" s="88" t="s">
        <v>144</v>
      </c>
      <c r="D41" s="135" t="s">
        <v>24</v>
      </c>
      <c r="E41" s="214">
        <v>25110</v>
      </c>
      <c r="F41" s="89">
        <v>4</v>
      </c>
      <c r="G41" s="151">
        <v>0</v>
      </c>
      <c r="H41" s="222">
        <f>+E41*F41</f>
        <v>100440</v>
      </c>
      <c r="I41" s="86"/>
      <c r="J41" s="199"/>
    </row>
    <row r="42" spans="2:10" ht="14.25" x14ac:dyDescent="0.2">
      <c r="B42" s="213"/>
      <c r="C42" s="137" t="s">
        <v>86</v>
      </c>
      <c r="D42" s="135" t="s">
        <v>24</v>
      </c>
      <c r="E42" s="221">
        <v>5750.1900000000005</v>
      </c>
      <c r="F42" s="90">
        <v>15</v>
      </c>
      <c r="G42" s="151">
        <v>0</v>
      </c>
      <c r="H42" s="222">
        <f>+E42*F42</f>
        <v>86252.85</v>
      </c>
      <c r="I42" s="86"/>
      <c r="J42" s="199"/>
    </row>
    <row r="43" spans="2:10" ht="14.25" x14ac:dyDescent="0.2">
      <c r="B43" s="213"/>
      <c r="C43" s="88" t="s">
        <v>75</v>
      </c>
      <c r="D43" s="89" t="s">
        <v>74</v>
      </c>
      <c r="E43" s="214">
        <v>21929.4</v>
      </c>
      <c r="F43" s="89">
        <v>3</v>
      </c>
      <c r="G43" s="151">
        <v>0</v>
      </c>
      <c r="H43" s="222">
        <f>+E43*F43</f>
        <v>65788.200000000012</v>
      </c>
      <c r="I43" s="86"/>
      <c r="J43" s="199"/>
    </row>
    <row r="44" spans="2:10" ht="14.25" x14ac:dyDescent="0.2">
      <c r="B44" s="213"/>
      <c r="C44" s="88" t="s">
        <v>143</v>
      </c>
      <c r="D44" s="89" t="s">
        <v>74</v>
      </c>
      <c r="E44" s="214">
        <v>20586.48</v>
      </c>
      <c r="F44" s="89">
        <v>1</v>
      </c>
      <c r="G44" s="151">
        <v>0</v>
      </c>
      <c r="H44" s="222">
        <f>+E44*F44</f>
        <v>20586.48</v>
      </c>
      <c r="I44" s="86"/>
      <c r="J44" s="199"/>
    </row>
    <row r="45" spans="2:10" ht="14.25" x14ac:dyDescent="0.2">
      <c r="B45" s="213"/>
      <c r="C45" s="137" t="s">
        <v>140</v>
      </c>
      <c r="D45" s="135" t="s">
        <v>24</v>
      </c>
      <c r="E45" s="221">
        <v>9207</v>
      </c>
      <c r="F45" s="90">
        <v>60</v>
      </c>
      <c r="G45" s="151">
        <v>0</v>
      </c>
      <c r="H45" s="222">
        <f t="shared" ref="H45:H47" si="2">+E45*F45</f>
        <v>552420</v>
      </c>
      <c r="I45" s="86"/>
      <c r="J45" s="199"/>
    </row>
    <row r="46" spans="2:10" ht="14.25" x14ac:dyDescent="0.2">
      <c r="B46" s="213"/>
      <c r="C46" s="137" t="s">
        <v>139</v>
      </c>
      <c r="D46" s="135" t="s">
        <v>25</v>
      </c>
      <c r="E46" s="221">
        <v>2176.2000000000003</v>
      </c>
      <c r="F46" s="90">
        <v>12</v>
      </c>
      <c r="G46" s="151">
        <v>0</v>
      </c>
      <c r="H46" s="222">
        <f t="shared" si="2"/>
        <v>26114.400000000001</v>
      </c>
      <c r="I46" s="86"/>
      <c r="J46" s="199"/>
    </row>
    <row r="47" spans="2:10" ht="14.25" x14ac:dyDescent="0.2">
      <c r="B47" s="213"/>
      <c r="C47" s="227" t="s">
        <v>209</v>
      </c>
      <c r="D47" s="135" t="s">
        <v>25</v>
      </c>
      <c r="E47" s="221">
        <v>2636.55</v>
      </c>
      <c r="F47" s="90">
        <v>12</v>
      </c>
      <c r="G47" s="151">
        <v>0</v>
      </c>
      <c r="H47" s="222">
        <f t="shared" si="2"/>
        <v>31638.600000000002</v>
      </c>
      <c r="I47" s="86"/>
      <c r="J47" s="199"/>
    </row>
    <row r="48" spans="2:10" ht="29.25" customHeight="1" x14ac:dyDescent="0.2">
      <c r="B48" s="213"/>
      <c r="C48" s="137" t="s">
        <v>127</v>
      </c>
      <c r="D48" s="135" t="s">
        <v>25</v>
      </c>
      <c r="E48" s="214">
        <v>42082.5</v>
      </c>
      <c r="F48" s="90">
        <v>6</v>
      </c>
      <c r="G48" s="151">
        <v>0</v>
      </c>
      <c r="H48" s="222">
        <f>+E48*F48</f>
        <v>252495</v>
      </c>
      <c r="I48" s="86"/>
      <c r="J48" s="199"/>
    </row>
    <row r="49" spans="2:10" ht="14.25" x14ac:dyDescent="0.2">
      <c r="B49" s="213"/>
      <c r="C49" s="137" t="s">
        <v>27</v>
      </c>
      <c r="D49" s="135" t="s">
        <v>25</v>
      </c>
      <c r="E49" s="215">
        <v>651000</v>
      </c>
      <c r="F49" s="90">
        <v>1</v>
      </c>
      <c r="G49" s="131">
        <v>0</v>
      </c>
      <c r="H49" s="136">
        <f>+E49*F49</f>
        <v>651000</v>
      </c>
      <c r="I49" s="86"/>
      <c r="J49" s="199"/>
    </row>
    <row r="50" spans="2:10" ht="14.25" x14ac:dyDescent="0.2">
      <c r="B50" s="143"/>
      <c r="C50" s="144"/>
      <c r="D50" s="145"/>
      <c r="E50" s="113"/>
      <c r="F50" s="146" t="s">
        <v>14</v>
      </c>
      <c r="G50" s="146"/>
      <c r="H50" s="147">
        <f>SUM(H12:H49)</f>
        <v>67310359.229896545</v>
      </c>
      <c r="I50" s="86"/>
    </row>
    <row r="51" spans="2:10" ht="14.25" x14ac:dyDescent="0.2">
      <c r="B51" s="317" t="s">
        <v>16</v>
      </c>
      <c r="C51" s="318"/>
      <c r="D51" s="318"/>
      <c r="E51" s="318"/>
      <c r="F51" s="318"/>
      <c r="G51" s="318"/>
      <c r="H51" s="319"/>
      <c r="I51" s="86"/>
    </row>
    <row r="52" spans="2:10" ht="14.25" x14ac:dyDescent="0.2">
      <c r="B52" s="87" t="s">
        <v>7</v>
      </c>
      <c r="C52" s="128" t="s">
        <v>0</v>
      </c>
      <c r="D52" s="87" t="s">
        <v>3</v>
      </c>
      <c r="E52" s="87" t="s">
        <v>9</v>
      </c>
      <c r="F52" s="148" t="s">
        <v>10</v>
      </c>
      <c r="G52" s="149" t="s">
        <v>11</v>
      </c>
      <c r="H52" s="128" t="s">
        <v>12</v>
      </c>
      <c r="I52" s="86"/>
    </row>
    <row r="53" spans="2:10" ht="14.25" x14ac:dyDescent="0.2">
      <c r="B53" s="129"/>
      <c r="C53" s="141"/>
      <c r="D53" s="90"/>
      <c r="E53" s="150"/>
      <c r="F53" s="90"/>
      <c r="G53" s="151"/>
      <c r="H53" s="152"/>
      <c r="I53" s="86"/>
    </row>
    <row r="54" spans="2:10" ht="14.25" x14ac:dyDescent="0.2">
      <c r="B54" s="153"/>
      <c r="C54" s="154"/>
      <c r="D54" s="155"/>
      <c r="E54" s="156"/>
      <c r="F54" s="90" t="s">
        <v>14</v>
      </c>
      <c r="G54" s="90"/>
      <c r="H54" s="134">
        <f>ROUND(SUM(H53:H53),0)</f>
        <v>0</v>
      </c>
      <c r="I54" s="86"/>
    </row>
    <row r="55" spans="2:10" ht="14.25" x14ac:dyDescent="0.2">
      <c r="B55" s="317" t="s">
        <v>17</v>
      </c>
      <c r="C55" s="318"/>
      <c r="D55" s="318"/>
      <c r="E55" s="318"/>
      <c r="F55" s="318"/>
      <c r="G55" s="318"/>
      <c r="H55" s="319"/>
      <c r="I55" s="86"/>
    </row>
    <row r="56" spans="2:10" ht="15" customHeight="1" x14ac:dyDescent="0.2">
      <c r="B56" s="320" t="s">
        <v>8</v>
      </c>
      <c r="C56" s="321"/>
      <c r="D56" s="87" t="s">
        <v>3</v>
      </c>
      <c r="E56" s="87" t="s">
        <v>9</v>
      </c>
      <c r="F56" s="87" t="s">
        <v>10</v>
      </c>
      <c r="G56" s="87" t="s">
        <v>11</v>
      </c>
      <c r="H56" s="128" t="s">
        <v>12</v>
      </c>
      <c r="I56" s="86"/>
    </row>
    <row r="57" spans="2:10" ht="14.25" x14ac:dyDescent="0.2">
      <c r="B57" s="218" t="s">
        <v>171</v>
      </c>
      <c r="C57" s="141" t="s">
        <v>172</v>
      </c>
      <c r="D57" s="90" t="s">
        <v>170</v>
      </c>
      <c r="E57" s="150">
        <v>31097.172600000002</v>
      </c>
      <c r="F57" s="90">
        <v>96</v>
      </c>
      <c r="G57" s="151">
        <v>0</v>
      </c>
      <c r="H57" s="152">
        <f t="shared" ref="H57:H60" si="3">IF(E57="-","-",E57*F57*(1+G57))</f>
        <v>2985328.5696</v>
      </c>
      <c r="I57" s="86"/>
      <c r="J57" s="199"/>
    </row>
    <row r="58" spans="2:10" ht="14.25" x14ac:dyDescent="0.2">
      <c r="B58" s="229" t="s">
        <v>175</v>
      </c>
      <c r="C58" s="137" t="s">
        <v>174</v>
      </c>
      <c r="D58" s="90" t="s">
        <v>170</v>
      </c>
      <c r="E58" s="150">
        <v>23482.648800000003</v>
      </c>
      <c r="F58" s="90">
        <v>96</v>
      </c>
      <c r="G58" s="151">
        <v>0</v>
      </c>
      <c r="H58" s="152">
        <f t="shared" ref="H58" si="4">IF(E58="-","-",E58*F58*(1+G58))</f>
        <v>2254334.2848000005</v>
      </c>
      <c r="I58" s="86"/>
      <c r="J58" s="199"/>
    </row>
    <row r="59" spans="2:10" ht="14.25" x14ac:dyDescent="0.2">
      <c r="B59" s="88" t="s">
        <v>179</v>
      </c>
      <c r="C59" s="141" t="s">
        <v>178</v>
      </c>
      <c r="D59" s="90" t="s">
        <v>177</v>
      </c>
      <c r="E59" s="150">
        <v>7382571.3468000013</v>
      </c>
      <c r="F59" s="90">
        <v>2</v>
      </c>
      <c r="G59" s="151">
        <v>0</v>
      </c>
      <c r="H59" s="152">
        <f t="shared" si="3"/>
        <v>14765142.693600003</v>
      </c>
      <c r="I59" s="86"/>
      <c r="J59" s="199"/>
    </row>
    <row r="60" spans="2:10" ht="14.25" x14ac:dyDescent="0.2">
      <c r="B60" s="157"/>
      <c r="C60" s="137" t="s">
        <v>19</v>
      </c>
      <c r="D60" s="90" t="s">
        <v>19</v>
      </c>
      <c r="E60" s="158" t="s">
        <v>19</v>
      </c>
      <c r="F60" s="90"/>
      <c r="G60" s="131"/>
      <c r="H60" s="132" t="str">
        <f t="shared" si="3"/>
        <v>-</v>
      </c>
      <c r="I60" s="86"/>
    </row>
    <row r="61" spans="2:10" ht="14.25" x14ac:dyDescent="0.2">
      <c r="B61" s="326" t="s">
        <v>14</v>
      </c>
      <c r="C61" s="327"/>
      <c r="D61" s="327"/>
      <c r="E61" s="327"/>
      <c r="F61" s="328"/>
      <c r="G61" s="205"/>
      <c r="H61" s="134">
        <f>ROUND(SUM(H57:H60),0)</f>
        <v>20004806</v>
      </c>
      <c r="I61" s="86"/>
    </row>
    <row r="62" spans="2:10" ht="38.25" customHeight="1" x14ac:dyDescent="0.2">
      <c r="B62" s="183"/>
      <c r="C62" s="170"/>
      <c r="D62" s="169"/>
      <c r="E62" s="168"/>
      <c r="F62" s="169"/>
      <c r="G62" s="169"/>
      <c r="H62" s="184"/>
    </row>
    <row r="63" spans="2:10" x14ac:dyDescent="0.2">
      <c r="B63" s="183"/>
      <c r="C63" s="185"/>
      <c r="D63" s="169"/>
      <c r="E63" s="168"/>
      <c r="F63" s="166" t="s">
        <v>18</v>
      </c>
      <c r="G63" s="166"/>
      <c r="H63" s="167">
        <f>H9+H50+H54+H61</f>
        <v>88705076.229896545</v>
      </c>
      <c r="I63" s="1"/>
    </row>
    <row r="64" spans="2:10" x14ac:dyDescent="0.2">
      <c r="B64" s="183"/>
      <c r="C64" s="170"/>
      <c r="D64" s="169"/>
      <c r="E64" s="168"/>
      <c r="F64" s="169"/>
      <c r="G64" s="169"/>
      <c r="H64" s="184"/>
    </row>
    <row r="65" spans="2:9" ht="38.25" customHeight="1" x14ac:dyDescent="0.2">
      <c r="B65" s="183"/>
      <c r="C65" s="186"/>
      <c r="D65" s="169"/>
      <c r="E65" s="168"/>
      <c r="F65" s="169"/>
      <c r="G65" s="169"/>
      <c r="H65" s="184"/>
    </row>
    <row r="66" spans="2:9" x14ac:dyDescent="0.2">
      <c r="B66" s="183"/>
      <c r="D66" s="169"/>
      <c r="E66" s="168"/>
      <c r="F66" s="169"/>
      <c r="G66" s="169"/>
      <c r="H66" s="184"/>
    </row>
    <row r="67" spans="2:9" x14ac:dyDescent="0.2">
      <c r="B67" s="183"/>
      <c r="C67" s="170"/>
      <c r="D67" s="169"/>
      <c r="E67" s="168"/>
      <c r="F67" s="169"/>
      <c r="G67" s="169"/>
      <c r="H67" s="184"/>
      <c r="I67" s="170"/>
    </row>
    <row r="68" spans="2:9" x14ac:dyDescent="0.2">
      <c r="B68" s="187"/>
      <c r="C68" s="188"/>
      <c r="D68" s="189"/>
      <c r="E68" s="190"/>
      <c r="F68" s="189"/>
      <c r="G68" s="189"/>
      <c r="H68" s="191"/>
      <c r="I68" s="170"/>
    </row>
  </sheetData>
  <mergeCells count="9">
    <mergeCell ref="B55:H55"/>
    <mergeCell ref="B56:C56"/>
    <mergeCell ref="B61:F61"/>
    <mergeCell ref="B2:H2"/>
    <mergeCell ref="C3:G3"/>
    <mergeCell ref="B4:H4"/>
    <mergeCell ref="B9:E9"/>
    <mergeCell ref="B10:H10"/>
    <mergeCell ref="B51:H51"/>
  </mergeCells>
  <pageMargins left="0.7" right="0.7" top="0.75" bottom="0.75" header="0.3" footer="0.3"/>
  <pageSetup paperSize="9" scale="7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B961-594D-4E19-A9BA-99D8F8DDA3DF}">
  <sheetPr>
    <tabColor rgb="FFFF0000"/>
  </sheetPr>
  <dimension ref="B2:AA57"/>
  <sheetViews>
    <sheetView topLeftCell="A18" zoomScale="85" zoomScaleNormal="85" workbookViewId="0">
      <selection activeCell="J43" sqref="J43:J50"/>
    </sheetView>
  </sheetViews>
  <sheetFormatPr baseColWidth="10" defaultColWidth="11.42578125" defaultRowHeight="12.75" x14ac:dyDescent="0.2"/>
  <cols>
    <col min="1" max="1" width="11.42578125" style="125"/>
    <col min="2" max="2" width="7.42578125" style="171" customWidth="1"/>
    <col min="3" max="3" width="68.85546875" style="125" customWidth="1"/>
    <col min="4" max="4" width="10.7109375" style="172" customWidth="1"/>
    <col min="5" max="5" width="19" style="171" customWidth="1"/>
    <col min="6" max="6" width="17.5703125" style="172" bestFit="1" customWidth="1"/>
    <col min="7" max="7" width="17" style="172" bestFit="1" customWidth="1"/>
    <col min="8" max="8" width="23.140625" style="125" customWidth="1"/>
    <col min="9" max="9" width="11.7109375" style="125" bestFit="1" customWidth="1"/>
    <col min="10" max="10" width="17.5703125" style="125" customWidth="1"/>
    <col min="11" max="11" width="11.42578125" style="125"/>
    <col min="12" max="12" width="18.28515625" style="125" customWidth="1"/>
    <col min="13" max="16384" width="11.42578125" style="125"/>
  </cols>
  <sheetData>
    <row r="2" spans="2:27" ht="14.25" x14ac:dyDescent="0.2">
      <c r="B2" s="311" t="s">
        <v>2</v>
      </c>
      <c r="C2" s="311"/>
      <c r="D2" s="311"/>
      <c r="E2" s="311"/>
      <c r="F2" s="311"/>
      <c r="G2" s="311"/>
      <c r="H2" s="311"/>
      <c r="I2" s="86"/>
    </row>
    <row r="3" spans="2:27" ht="126" customHeight="1" x14ac:dyDescent="0.2">
      <c r="B3" s="126" t="s">
        <v>1</v>
      </c>
      <c r="C3" s="322" t="s">
        <v>42</v>
      </c>
      <c r="D3" s="322"/>
      <c r="E3" s="322"/>
      <c r="F3" s="322"/>
      <c r="G3" s="322"/>
      <c r="H3" s="126">
        <v>21</v>
      </c>
      <c r="I3" s="86">
        <v>3</v>
      </c>
      <c r="AA3" s="125" t="s">
        <v>4</v>
      </c>
    </row>
    <row r="4" spans="2:27" ht="14.25" x14ac:dyDescent="0.2">
      <c r="B4" s="313" t="s">
        <v>5</v>
      </c>
      <c r="C4" s="313"/>
      <c r="D4" s="313"/>
      <c r="E4" s="313"/>
      <c r="F4" s="313"/>
      <c r="G4" s="313"/>
      <c r="H4" s="313"/>
      <c r="I4" s="86"/>
      <c r="AA4" s="125" t="s">
        <v>6</v>
      </c>
    </row>
    <row r="5" spans="2:27" ht="14.25" x14ac:dyDescent="0.2">
      <c r="B5" s="87" t="s">
        <v>7</v>
      </c>
      <c r="C5" s="128" t="s">
        <v>8</v>
      </c>
      <c r="D5" s="87" t="s">
        <v>3</v>
      </c>
      <c r="E5" s="87" t="s">
        <v>9</v>
      </c>
      <c r="F5" s="87" t="s">
        <v>10</v>
      </c>
      <c r="G5" s="87" t="s">
        <v>11</v>
      </c>
      <c r="H5" s="128" t="s">
        <v>12</v>
      </c>
      <c r="I5" s="86"/>
      <c r="AA5" s="125" t="s">
        <v>13</v>
      </c>
    </row>
    <row r="6" spans="2:27" ht="14.25" x14ac:dyDescent="0.2">
      <c r="B6" s="129"/>
      <c r="C6" s="173" t="s">
        <v>52</v>
      </c>
      <c r="D6" s="90" t="s">
        <v>39</v>
      </c>
      <c r="E6" s="130">
        <v>36270</v>
      </c>
      <c r="F6" s="90">
        <v>2.8029999999999999</v>
      </c>
      <c r="G6" s="131">
        <v>0</v>
      </c>
      <c r="H6" s="132">
        <f>+E6*F6*(1+G6)</f>
        <v>101664.81</v>
      </c>
      <c r="I6" s="86"/>
      <c r="J6" s="240"/>
    </row>
    <row r="7" spans="2:27" ht="14.25" x14ac:dyDescent="0.2">
      <c r="B7" s="129"/>
      <c r="C7" s="127" t="s">
        <v>20</v>
      </c>
      <c r="D7" s="90" t="s">
        <v>53</v>
      </c>
      <c r="E7" s="130">
        <v>383795.57502000005</v>
      </c>
      <c r="F7" s="90">
        <v>1</v>
      </c>
      <c r="G7" s="131">
        <v>0</v>
      </c>
      <c r="H7" s="132">
        <f>+E7*F7*(1+G7)</f>
        <v>383795.57502000005</v>
      </c>
      <c r="I7" s="86"/>
      <c r="J7" s="240"/>
    </row>
    <row r="8" spans="2:27" ht="14.25" x14ac:dyDescent="0.2">
      <c r="B8" s="129"/>
      <c r="C8" s="173" t="s">
        <v>43</v>
      </c>
      <c r="D8" s="90" t="s">
        <v>39</v>
      </c>
      <c r="E8" s="130">
        <v>7254</v>
      </c>
      <c r="F8" s="90">
        <f>F6</f>
        <v>2.8029999999999999</v>
      </c>
      <c r="G8" s="131">
        <v>0</v>
      </c>
      <c r="H8" s="132">
        <f t="shared" ref="H8" si="0">+E8*F8*(1+G8)</f>
        <v>20332.962</v>
      </c>
      <c r="I8" s="86"/>
      <c r="J8" s="240"/>
    </row>
    <row r="9" spans="2:27" ht="14.25" x14ac:dyDescent="0.2">
      <c r="B9" s="314"/>
      <c r="C9" s="315"/>
      <c r="D9" s="315"/>
      <c r="E9" s="316"/>
      <c r="F9" s="87" t="s">
        <v>14</v>
      </c>
      <c r="G9" s="87"/>
      <c r="H9" s="134">
        <f>ROUND(SUM(H6:H8),0)</f>
        <v>505793</v>
      </c>
      <c r="I9" s="86"/>
    </row>
    <row r="10" spans="2:27" ht="14.25" x14ac:dyDescent="0.2">
      <c r="B10" s="313" t="s">
        <v>15</v>
      </c>
      <c r="C10" s="313"/>
      <c r="D10" s="313"/>
      <c r="E10" s="313"/>
      <c r="F10" s="313"/>
      <c r="G10" s="313"/>
      <c r="H10" s="313"/>
      <c r="I10" s="86"/>
    </row>
    <row r="11" spans="2:27" ht="14.25" x14ac:dyDescent="0.2">
      <c r="B11" s="87" t="s">
        <v>7</v>
      </c>
      <c r="C11" s="128" t="s">
        <v>8</v>
      </c>
      <c r="D11" s="87" t="s">
        <v>3</v>
      </c>
      <c r="E11" s="87" t="s">
        <v>9</v>
      </c>
      <c r="F11" s="87" t="s">
        <v>10</v>
      </c>
      <c r="G11" s="87" t="s">
        <v>11</v>
      </c>
      <c r="H11" s="128" t="s">
        <v>12</v>
      </c>
      <c r="I11" s="86"/>
    </row>
    <row r="12" spans="2:27" ht="44.25" customHeight="1" x14ac:dyDescent="0.2">
      <c r="B12" s="90"/>
      <c r="C12" s="141" t="s">
        <v>125</v>
      </c>
      <c r="D12" s="135" t="s">
        <v>25</v>
      </c>
      <c r="E12" s="221">
        <v>626896.55172413797</v>
      </c>
      <c r="F12" s="90">
        <v>2</v>
      </c>
      <c r="G12" s="151">
        <v>0</v>
      </c>
      <c r="H12" s="222">
        <f>+E12*F12</f>
        <v>1253793.1034482759</v>
      </c>
      <c r="I12" s="86"/>
      <c r="J12" s="199"/>
    </row>
    <row r="13" spans="2:27" ht="44.25" customHeight="1" x14ac:dyDescent="0.2">
      <c r="B13" s="90"/>
      <c r="C13" s="141" t="s">
        <v>180</v>
      </c>
      <c r="D13" s="135" t="s">
        <v>25</v>
      </c>
      <c r="E13" s="221">
        <v>1222950</v>
      </c>
      <c r="F13" s="90">
        <v>1</v>
      </c>
      <c r="G13" s="151">
        <v>0</v>
      </c>
      <c r="H13" s="222">
        <f>+E13*F13</f>
        <v>1222950</v>
      </c>
      <c r="I13" s="86"/>
      <c r="J13" s="199"/>
    </row>
    <row r="14" spans="2:27" ht="29.25" customHeight="1" x14ac:dyDescent="0.2">
      <c r="B14" s="90"/>
      <c r="C14" s="137" t="s">
        <v>155</v>
      </c>
      <c r="D14" s="135" t="s">
        <v>25</v>
      </c>
      <c r="E14" s="138">
        <v>108620.68965517242</v>
      </c>
      <c r="F14" s="90">
        <v>2</v>
      </c>
      <c r="G14" s="151">
        <v>0</v>
      </c>
      <c r="H14" s="222">
        <f t="shared" ref="H14:H15" si="1">+E14*F14</f>
        <v>217241.37931034484</v>
      </c>
      <c r="I14" s="86"/>
      <c r="J14" s="199"/>
    </row>
    <row r="15" spans="2:27" ht="21" customHeight="1" x14ac:dyDescent="0.2">
      <c r="B15" s="90"/>
      <c r="C15" s="137" t="s">
        <v>156</v>
      </c>
      <c r="D15" s="135" t="s">
        <v>25</v>
      </c>
      <c r="E15" s="138">
        <v>14275.862068965518</v>
      </c>
      <c r="F15" s="90">
        <v>2</v>
      </c>
      <c r="G15" s="151">
        <v>0</v>
      </c>
      <c r="H15" s="222">
        <f t="shared" si="1"/>
        <v>28551.724137931036</v>
      </c>
      <c r="I15" s="86"/>
      <c r="J15" s="199"/>
    </row>
    <row r="16" spans="2:27" ht="14.25" x14ac:dyDescent="0.2">
      <c r="B16" s="90"/>
      <c r="C16" s="225" t="s">
        <v>122</v>
      </c>
      <c r="D16" s="135" t="s">
        <v>25</v>
      </c>
      <c r="E16" s="221">
        <v>417931.03448275867</v>
      </c>
      <c r="F16" s="90">
        <v>6</v>
      </c>
      <c r="G16" s="151">
        <v>0</v>
      </c>
      <c r="H16" s="222">
        <f>+E16*F16</f>
        <v>2507586.2068965519</v>
      </c>
      <c r="I16" s="86"/>
      <c r="J16" s="199"/>
    </row>
    <row r="17" spans="2:11" ht="14.25" x14ac:dyDescent="0.2">
      <c r="B17" s="90"/>
      <c r="C17" s="226" t="s">
        <v>195</v>
      </c>
      <c r="D17" s="135" t="s">
        <v>25</v>
      </c>
      <c r="E17" s="221">
        <v>418500</v>
      </c>
      <c r="F17" s="90">
        <v>4</v>
      </c>
      <c r="G17" s="151">
        <v>0</v>
      </c>
      <c r="H17" s="222">
        <f t="shared" ref="H17:H37" si="2">+E17*F17</f>
        <v>1674000</v>
      </c>
      <c r="I17" s="86"/>
      <c r="J17" s="199"/>
    </row>
    <row r="18" spans="2:11" ht="35.25" customHeight="1" x14ac:dyDescent="0.2">
      <c r="B18" s="90"/>
      <c r="C18" s="137" t="s">
        <v>149</v>
      </c>
      <c r="D18" s="135" t="s">
        <v>25</v>
      </c>
      <c r="E18" s="221">
        <v>422076.78</v>
      </c>
      <c r="F18" s="90">
        <v>3</v>
      </c>
      <c r="G18" s="151">
        <v>0</v>
      </c>
      <c r="H18" s="222">
        <f>+E18*F18</f>
        <v>1266230.3400000001</v>
      </c>
      <c r="I18" s="86"/>
      <c r="J18" s="199"/>
    </row>
    <row r="19" spans="2:11" ht="35.25" customHeight="1" x14ac:dyDescent="0.2">
      <c r="B19" s="90"/>
      <c r="C19" s="227" t="s">
        <v>148</v>
      </c>
      <c r="D19" s="135" t="s">
        <v>25</v>
      </c>
      <c r="E19" s="221">
        <v>33396.300000000003</v>
      </c>
      <c r="F19" s="90">
        <v>1</v>
      </c>
      <c r="G19" s="151">
        <v>0</v>
      </c>
      <c r="H19" s="222">
        <f>+E19*F19</f>
        <v>33396.300000000003</v>
      </c>
      <c r="I19" s="86"/>
      <c r="J19" s="199"/>
    </row>
    <row r="20" spans="2:11" ht="35.25" customHeight="1" x14ac:dyDescent="0.2">
      <c r="B20" s="90"/>
      <c r="C20" s="227" t="s">
        <v>147</v>
      </c>
      <c r="D20" s="135" t="s">
        <v>25</v>
      </c>
      <c r="E20" s="221">
        <v>7273.5300000000007</v>
      </c>
      <c r="F20" s="90">
        <v>1</v>
      </c>
      <c r="G20" s="151">
        <v>0</v>
      </c>
      <c r="H20" s="222">
        <f>+E20*F20</f>
        <v>7273.5300000000007</v>
      </c>
      <c r="I20" s="86"/>
      <c r="J20" s="199"/>
    </row>
    <row r="21" spans="2:11" ht="27" customHeight="1" x14ac:dyDescent="0.2">
      <c r="B21" s="90"/>
      <c r="C21" s="127" t="s">
        <v>49</v>
      </c>
      <c r="D21" s="135" t="s">
        <v>25</v>
      </c>
      <c r="E21" s="221">
        <v>38117.910000000003</v>
      </c>
      <c r="F21" s="90">
        <v>1</v>
      </c>
      <c r="G21" s="151">
        <v>0</v>
      </c>
      <c r="H21" s="222">
        <f>+E21*F21</f>
        <v>38117.910000000003</v>
      </c>
      <c r="I21" s="86"/>
      <c r="J21" s="199"/>
    </row>
    <row r="22" spans="2:11" ht="27" customHeight="1" x14ac:dyDescent="0.2">
      <c r="B22" s="90"/>
      <c r="C22" s="88" t="s">
        <v>143</v>
      </c>
      <c r="D22" s="89" t="s">
        <v>74</v>
      </c>
      <c r="E22" s="140">
        <v>20586.48</v>
      </c>
      <c r="F22" s="90">
        <v>0.5</v>
      </c>
      <c r="G22" s="151">
        <v>0</v>
      </c>
      <c r="H22" s="222">
        <f>+E22*F22</f>
        <v>10293.24</v>
      </c>
      <c r="I22" s="86"/>
      <c r="J22" s="199"/>
    </row>
    <row r="23" spans="2:11" ht="14.25" x14ac:dyDescent="0.2">
      <c r="B23" s="90"/>
      <c r="C23" s="227" t="s">
        <v>79</v>
      </c>
      <c r="D23" s="135" t="s">
        <v>25</v>
      </c>
      <c r="E23" s="221">
        <v>256177.80000000002</v>
      </c>
      <c r="F23" s="90">
        <v>1</v>
      </c>
      <c r="G23" s="151">
        <v>0</v>
      </c>
      <c r="H23" s="222">
        <f t="shared" si="2"/>
        <v>256177.80000000002</v>
      </c>
      <c r="I23" s="86"/>
      <c r="J23" s="199"/>
    </row>
    <row r="24" spans="2:11" ht="14.25" x14ac:dyDescent="0.2">
      <c r="B24" s="90"/>
      <c r="C24" s="137" t="s">
        <v>28</v>
      </c>
      <c r="D24" s="135" t="s">
        <v>24</v>
      </c>
      <c r="E24" s="221">
        <v>3094.11</v>
      </c>
      <c r="F24" s="90">
        <v>370</v>
      </c>
      <c r="G24" s="151">
        <v>0</v>
      </c>
      <c r="H24" s="222">
        <f t="shared" si="2"/>
        <v>1144820.7</v>
      </c>
      <c r="I24" s="86"/>
      <c r="J24" s="199"/>
    </row>
    <row r="25" spans="2:11" ht="14.25" x14ac:dyDescent="0.2">
      <c r="B25" s="90"/>
      <c r="C25" s="137" t="s">
        <v>142</v>
      </c>
      <c r="D25" s="135" t="s">
        <v>25</v>
      </c>
      <c r="E25" s="221">
        <v>13034.880000000001</v>
      </c>
      <c r="F25" s="142">
        <v>2</v>
      </c>
      <c r="G25" s="151">
        <v>0</v>
      </c>
      <c r="H25" s="222">
        <f t="shared" si="2"/>
        <v>26069.760000000002</v>
      </c>
      <c r="I25" s="86"/>
      <c r="J25" s="199"/>
    </row>
    <row r="26" spans="2:11" ht="28.5" x14ac:dyDescent="0.2">
      <c r="B26" s="90"/>
      <c r="C26" s="141" t="s">
        <v>190</v>
      </c>
      <c r="D26" s="135" t="s">
        <v>25</v>
      </c>
      <c r="E26" s="228">
        <v>3221.52</v>
      </c>
      <c r="F26" s="90">
        <v>30</v>
      </c>
      <c r="G26" s="151">
        <v>0.1</v>
      </c>
      <c r="H26" s="152">
        <f>+E26*F26*(1+G26)</f>
        <v>106310.16000000002</v>
      </c>
      <c r="I26" s="86"/>
      <c r="J26" s="199"/>
    </row>
    <row r="27" spans="2:11" ht="14.25" x14ac:dyDescent="0.2">
      <c r="B27" s="90"/>
      <c r="C27" s="141" t="s">
        <v>191</v>
      </c>
      <c r="D27" s="135" t="s">
        <v>25</v>
      </c>
      <c r="E27" s="221">
        <v>615.66000000000008</v>
      </c>
      <c r="F27" s="90">
        <v>30</v>
      </c>
      <c r="G27" s="151">
        <v>0</v>
      </c>
      <c r="H27" s="222">
        <f t="shared" si="2"/>
        <v>18469.800000000003</v>
      </c>
      <c r="I27" s="86"/>
      <c r="J27" s="199"/>
    </row>
    <row r="28" spans="2:11" ht="14.25" x14ac:dyDescent="0.2">
      <c r="B28" s="90"/>
      <c r="C28" s="137" t="s">
        <v>29</v>
      </c>
      <c r="D28" s="135" t="s">
        <v>24</v>
      </c>
      <c r="E28" s="221">
        <v>6465.3600000000006</v>
      </c>
      <c r="F28" s="90">
        <v>100</v>
      </c>
      <c r="G28" s="151">
        <v>0</v>
      </c>
      <c r="H28" s="222">
        <f t="shared" si="2"/>
        <v>646536</v>
      </c>
      <c r="I28" s="86"/>
      <c r="J28" s="199"/>
    </row>
    <row r="29" spans="2:11" ht="14.25" x14ac:dyDescent="0.2">
      <c r="B29" s="90"/>
      <c r="C29" s="137" t="s">
        <v>82</v>
      </c>
      <c r="D29" s="135" t="s">
        <v>25</v>
      </c>
      <c r="E29" s="221">
        <v>254700.96000000002</v>
      </c>
      <c r="F29" s="90">
        <v>1</v>
      </c>
      <c r="G29" s="151">
        <v>0</v>
      </c>
      <c r="H29" s="222">
        <f t="shared" si="2"/>
        <v>254700.96000000002</v>
      </c>
      <c r="I29" s="86"/>
      <c r="J29" s="199"/>
    </row>
    <row r="30" spans="2:11" ht="14.25" x14ac:dyDescent="0.2">
      <c r="B30" s="90"/>
      <c r="C30" s="137" t="s">
        <v>135</v>
      </c>
      <c r="D30" s="135" t="s">
        <v>25</v>
      </c>
      <c r="E30" s="221">
        <v>3859.5</v>
      </c>
      <c r="F30" s="90">
        <v>4</v>
      </c>
      <c r="G30" s="151">
        <v>0</v>
      </c>
      <c r="H30" s="222">
        <f t="shared" si="2"/>
        <v>15438</v>
      </c>
      <c r="I30" s="86"/>
      <c r="J30" s="199"/>
    </row>
    <row r="31" spans="2:11" ht="14.25" x14ac:dyDescent="0.2">
      <c r="B31" s="90"/>
      <c r="C31" s="137" t="s">
        <v>205</v>
      </c>
      <c r="D31" s="135" t="s">
        <v>25</v>
      </c>
      <c r="E31" s="221">
        <v>3069</v>
      </c>
      <c r="F31" s="90">
        <v>4</v>
      </c>
      <c r="G31" s="151">
        <v>0</v>
      </c>
      <c r="H31" s="222">
        <f t="shared" si="2"/>
        <v>12276</v>
      </c>
      <c r="I31" s="86"/>
      <c r="J31" s="199"/>
    </row>
    <row r="32" spans="2:11" ht="14.25" x14ac:dyDescent="0.2">
      <c r="B32" s="90"/>
      <c r="C32" s="137" t="s">
        <v>140</v>
      </c>
      <c r="D32" s="135" t="s">
        <v>24</v>
      </c>
      <c r="E32" s="221">
        <v>10230</v>
      </c>
      <c r="F32" s="90">
        <v>60</v>
      </c>
      <c r="G32" s="151">
        <v>0</v>
      </c>
      <c r="H32" s="222">
        <f t="shared" si="2"/>
        <v>613800</v>
      </c>
      <c r="I32" s="86"/>
      <c r="J32" s="199"/>
      <c r="K32" s="1"/>
    </row>
    <row r="33" spans="2:12" ht="14.25" x14ac:dyDescent="0.2">
      <c r="B33" s="90"/>
      <c r="C33" s="88" t="s">
        <v>77</v>
      </c>
      <c r="D33" s="135" t="s">
        <v>25</v>
      </c>
      <c r="E33" s="221">
        <v>930</v>
      </c>
      <c r="F33" s="142">
        <v>20</v>
      </c>
      <c r="G33" s="151">
        <v>0</v>
      </c>
      <c r="H33" s="222">
        <f t="shared" si="2"/>
        <v>18600</v>
      </c>
      <c r="I33" s="86"/>
      <c r="J33" s="199"/>
      <c r="K33" s="1"/>
    </row>
    <row r="34" spans="2:12" ht="14.25" x14ac:dyDescent="0.2">
      <c r="B34" s="90"/>
      <c r="C34" s="137" t="s">
        <v>139</v>
      </c>
      <c r="D34" s="135" t="s">
        <v>25</v>
      </c>
      <c r="E34" s="221">
        <v>2418</v>
      </c>
      <c r="F34" s="90">
        <v>12</v>
      </c>
      <c r="G34" s="151">
        <v>0</v>
      </c>
      <c r="H34" s="222">
        <f t="shared" si="2"/>
        <v>29016</v>
      </c>
      <c r="I34" s="86"/>
      <c r="J34" s="199"/>
      <c r="K34" s="1"/>
    </row>
    <row r="35" spans="2:12" ht="14.25" x14ac:dyDescent="0.2">
      <c r="B35" s="90"/>
      <c r="C35" s="227" t="s">
        <v>209</v>
      </c>
      <c r="D35" s="135" t="s">
        <v>25</v>
      </c>
      <c r="E35" s="221">
        <v>2929.5</v>
      </c>
      <c r="F35" s="90">
        <v>12</v>
      </c>
      <c r="G35" s="151">
        <v>0</v>
      </c>
      <c r="H35" s="222">
        <f t="shared" si="2"/>
        <v>35154</v>
      </c>
      <c r="I35" s="86"/>
      <c r="J35" s="199"/>
      <c r="K35" s="1"/>
    </row>
    <row r="36" spans="2:12" ht="14.25" x14ac:dyDescent="0.2">
      <c r="B36" s="90"/>
      <c r="C36" s="137" t="s">
        <v>50</v>
      </c>
      <c r="D36" s="135" t="s">
        <v>25</v>
      </c>
      <c r="E36" s="221">
        <v>10127.700000000001</v>
      </c>
      <c r="F36" s="90">
        <v>12</v>
      </c>
      <c r="G36" s="151">
        <v>0</v>
      </c>
      <c r="H36" s="222">
        <f t="shared" si="2"/>
        <v>121532.40000000001</v>
      </c>
      <c r="I36" s="86"/>
      <c r="J36" s="199"/>
      <c r="K36" s="1"/>
    </row>
    <row r="37" spans="2:12" ht="14.25" x14ac:dyDescent="0.2">
      <c r="B37" s="90"/>
      <c r="C37" s="137" t="s">
        <v>27</v>
      </c>
      <c r="D37" s="135" t="s">
        <v>25</v>
      </c>
      <c r="E37" s="221">
        <v>399900</v>
      </c>
      <c r="F37" s="90">
        <v>1</v>
      </c>
      <c r="G37" s="151">
        <v>0</v>
      </c>
      <c r="H37" s="222">
        <f t="shared" si="2"/>
        <v>399900</v>
      </c>
      <c r="I37" s="86"/>
      <c r="J37" s="199"/>
    </row>
    <row r="38" spans="2:12" ht="14.25" x14ac:dyDescent="0.2">
      <c r="B38" s="143"/>
      <c r="C38" s="144"/>
      <c r="D38" s="145"/>
      <c r="E38" s="113"/>
      <c r="F38" s="146" t="s">
        <v>14</v>
      </c>
      <c r="G38" s="146"/>
      <c r="H38" s="207">
        <f>SUM(H12:H37)</f>
        <v>11958235.313793106</v>
      </c>
      <c r="I38" s="86"/>
      <c r="J38" s="199"/>
    </row>
    <row r="39" spans="2:12" ht="14.25" x14ac:dyDescent="0.2">
      <c r="B39" s="313" t="s">
        <v>16</v>
      </c>
      <c r="C39" s="313"/>
      <c r="D39" s="313"/>
      <c r="E39" s="313"/>
      <c r="F39" s="313"/>
      <c r="G39" s="313"/>
      <c r="H39" s="313"/>
      <c r="I39" s="86"/>
    </row>
    <row r="40" spans="2:12" ht="14.25" x14ac:dyDescent="0.2">
      <c r="B40" s="87" t="s">
        <v>7</v>
      </c>
      <c r="C40" s="128" t="s">
        <v>0</v>
      </c>
      <c r="D40" s="87" t="s">
        <v>3</v>
      </c>
      <c r="E40" s="87" t="s">
        <v>9</v>
      </c>
      <c r="F40" s="148" t="s">
        <v>10</v>
      </c>
      <c r="G40" s="149" t="s">
        <v>11</v>
      </c>
      <c r="H40" s="128" t="s">
        <v>12</v>
      </c>
      <c r="I40" s="86"/>
    </row>
    <row r="41" spans="2:12" ht="14.25" x14ac:dyDescent="0.2">
      <c r="B41" s="129"/>
      <c r="C41" s="141"/>
      <c r="D41" s="90"/>
      <c r="E41" s="150"/>
      <c r="F41" s="90"/>
      <c r="G41" s="151"/>
      <c r="H41" s="152"/>
      <c r="I41" s="86"/>
      <c r="J41" s="199"/>
      <c r="L41" s="199"/>
    </row>
    <row r="42" spans="2:12" ht="14.25" x14ac:dyDescent="0.2">
      <c r="B42" s="157"/>
      <c r="C42" s="216"/>
      <c r="D42" s="133"/>
      <c r="E42" s="217"/>
      <c r="F42" s="90"/>
      <c r="G42" s="131"/>
      <c r="H42" s="132"/>
      <c r="J42" s="199"/>
      <c r="L42" s="199"/>
    </row>
    <row r="43" spans="2:12" ht="14.25" x14ac:dyDescent="0.2">
      <c r="B43" s="153"/>
      <c r="C43" s="154"/>
      <c r="D43" s="155"/>
      <c r="E43" s="156"/>
      <c r="F43" s="90" t="s">
        <v>14</v>
      </c>
      <c r="G43" s="90"/>
      <c r="H43" s="134">
        <f>ROUND(SUM(H41:H41),0)</f>
        <v>0</v>
      </c>
      <c r="L43" s="199"/>
    </row>
    <row r="44" spans="2:12" ht="14.25" x14ac:dyDescent="0.2">
      <c r="B44" s="313" t="s">
        <v>17</v>
      </c>
      <c r="C44" s="313"/>
      <c r="D44" s="313"/>
      <c r="E44" s="313"/>
      <c r="F44" s="313"/>
      <c r="G44" s="313"/>
      <c r="H44" s="313"/>
      <c r="J44" s="199"/>
      <c r="L44" s="199"/>
    </row>
    <row r="45" spans="2:12" ht="15" customHeight="1" x14ac:dyDescent="0.2">
      <c r="B45" s="320" t="s">
        <v>8</v>
      </c>
      <c r="C45" s="321"/>
      <c r="D45" s="87" t="s">
        <v>3</v>
      </c>
      <c r="E45" s="87" t="s">
        <v>9</v>
      </c>
      <c r="F45" s="87" t="s">
        <v>10</v>
      </c>
      <c r="G45" s="87" t="s">
        <v>11</v>
      </c>
      <c r="H45" s="128" t="s">
        <v>12</v>
      </c>
      <c r="L45" s="199"/>
    </row>
    <row r="46" spans="2:12" ht="14.25" x14ac:dyDescent="0.2">
      <c r="B46" s="218" t="s">
        <v>171</v>
      </c>
      <c r="C46" s="141" t="s">
        <v>172</v>
      </c>
      <c r="D46" s="90" t="s">
        <v>170</v>
      </c>
      <c r="E46" s="150">
        <v>31097.172600000002</v>
      </c>
      <c r="F46" s="90">
        <v>96</v>
      </c>
      <c r="G46" s="151">
        <v>0</v>
      </c>
      <c r="H46" s="152">
        <f t="shared" ref="H46:H49" si="3">IF(E46="-","-",E46*F46*(1+G46))</f>
        <v>2985328.5696</v>
      </c>
      <c r="J46" s="199"/>
      <c r="L46" s="199"/>
    </row>
    <row r="47" spans="2:12" ht="14.25" x14ac:dyDescent="0.2">
      <c r="B47" s="229" t="s">
        <v>175</v>
      </c>
      <c r="C47" s="137" t="s">
        <v>174</v>
      </c>
      <c r="D47" s="90" t="s">
        <v>170</v>
      </c>
      <c r="E47" s="150">
        <v>23482.648800000003</v>
      </c>
      <c r="F47" s="90">
        <v>96</v>
      </c>
      <c r="G47" s="151">
        <v>0</v>
      </c>
      <c r="H47" s="152">
        <f t="shared" si="3"/>
        <v>2254334.2848000005</v>
      </c>
      <c r="J47" s="199"/>
      <c r="L47" s="199"/>
    </row>
    <row r="48" spans="2:12" ht="14.25" x14ac:dyDescent="0.2">
      <c r="B48" s="88" t="s">
        <v>179</v>
      </c>
      <c r="C48" s="141" t="s">
        <v>178</v>
      </c>
      <c r="D48" s="90" t="s">
        <v>177</v>
      </c>
      <c r="E48" s="150">
        <v>7382571.3468000013</v>
      </c>
      <c r="F48" s="90">
        <v>0.33</v>
      </c>
      <c r="G48" s="151">
        <v>0</v>
      </c>
      <c r="H48" s="152">
        <f t="shared" si="3"/>
        <v>2436248.5444440003</v>
      </c>
      <c r="J48" s="199"/>
      <c r="L48" s="199"/>
    </row>
    <row r="49" spans="2:12" ht="14.25" x14ac:dyDescent="0.2">
      <c r="B49" s="157"/>
      <c r="C49" s="137" t="s">
        <v>19</v>
      </c>
      <c r="D49" s="90" t="s">
        <v>19</v>
      </c>
      <c r="E49" s="158" t="s">
        <v>19</v>
      </c>
      <c r="F49" s="90"/>
      <c r="G49" s="131"/>
      <c r="H49" s="132" t="str">
        <f t="shared" si="3"/>
        <v>-</v>
      </c>
      <c r="L49" s="199"/>
    </row>
    <row r="50" spans="2:12" ht="14.25" x14ac:dyDescent="0.2">
      <c r="B50" s="326" t="s">
        <v>14</v>
      </c>
      <c r="C50" s="327"/>
      <c r="D50" s="327"/>
      <c r="E50" s="327"/>
      <c r="F50" s="328"/>
      <c r="G50" s="205"/>
      <c r="H50" s="134">
        <f>ROUND(SUM(H46:H49),0)</f>
        <v>7675911</v>
      </c>
      <c r="J50" s="199"/>
      <c r="L50" s="199"/>
    </row>
    <row r="51" spans="2:12" ht="38.25" customHeight="1" x14ac:dyDescent="0.2">
      <c r="B51" s="183"/>
      <c r="C51" s="170"/>
      <c r="D51" s="169"/>
      <c r="E51" s="168"/>
      <c r="F51" s="169"/>
      <c r="G51" s="169"/>
      <c r="H51" s="184"/>
    </row>
    <row r="52" spans="2:12" x14ac:dyDescent="0.2">
      <c r="B52" s="183"/>
      <c r="C52" s="185"/>
      <c r="D52" s="169"/>
      <c r="E52" s="168"/>
      <c r="F52" s="166" t="s">
        <v>18</v>
      </c>
      <c r="G52" s="166"/>
      <c r="H52" s="167">
        <f>H9+H38+H43+H50</f>
        <v>20139939.313793108</v>
      </c>
      <c r="J52" s="199"/>
    </row>
    <row r="53" spans="2:12" x14ac:dyDescent="0.2">
      <c r="B53" s="183"/>
      <c r="C53" s="170"/>
      <c r="D53" s="169"/>
      <c r="E53" s="168"/>
      <c r="F53" s="169"/>
      <c r="G53" s="169"/>
      <c r="H53" s="184"/>
    </row>
    <row r="54" spans="2:12" ht="38.25" customHeight="1" x14ac:dyDescent="0.2">
      <c r="B54" s="183"/>
      <c r="C54" s="186"/>
      <c r="D54" s="169"/>
      <c r="E54" s="168"/>
      <c r="F54" s="169"/>
      <c r="G54" s="169"/>
      <c r="H54" s="184"/>
    </row>
    <row r="55" spans="2:12" x14ac:dyDescent="0.2">
      <c r="B55" s="183"/>
      <c r="D55" s="169"/>
      <c r="E55" s="168"/>
      <c r="F55" s="169"/>
      <c r="G55" s="169"/>
      <c r="H55" s="184"/>
    </row>
    <row r="56" spans="2:12" x14ac:dyDescent="0.2">
      <c r="B56" s="183"/>
      <c r="C56" s="170"/>
      <c r="D56" s="169"/>
      <c r="E56" s="168"/>
      <c r="F56" s="169"/>
      <c r="G56" s="169"/>
      <c r="H56" s="184"/>
      <c r="I56" s="170"/>
    </row>
    <row r="57" spans="2:12" x14ac:dyDescent="0.2">
      <c r="B57" s="187"/>
      <c r="C57" s="188"/>
      <c r="D57" s="189"/>
      <c r="E57" s="190"/>
      <c r="F57" s="189"/>
      <c r="G57" s="189"/>
      <c r="H57" s="191"/>
      <c r="I57" s="170"/>
    </row>
  </sheetData>
  <mergeCells count="9">
    <mergeCell ref="B44:H44"/>
    <mergeCell ref="B45:C45"/>
    <mergeCell ref="B50:F50"/>
    <mergeCell ref="B2:H2"/>
    <mergeCell ref="C3:G3"/>
    <mergeCell ref="B4:H4"/>
    <mergeCell ref="B9:E9"/>
    <mergeCell ref="B10:H10"/>
    <mergeCell ref="B39:H39"/>
  </mergeCells>
  <pageMargins left="0.7" right="0.7" top="0.75" bottom="0.75" header="0.3" footer="0.3"/>
  <pageSetup paperSize="9" scale="7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F6B9-60C0-4435-95A1-A993BED7C511}">
  <sheetPr>
    <tabColor rgb="FFFFFF00"/>
  </sheetPr>
  <dimension ref="B2:J21"/>
  <sheetViews>
    <sheetView workbookViewId="0">
      <selection activeCell="J17" sqref="J17"/>
    </sheetView>
  </sheetViews>
  <sheetFormatPr baseColWidth="10" defaultRowHeight="14.25" x14ac:dyDescent="0.2"/>
  <cols>
    <col min="1" max="2" width="11.42578125" style="86"/>
    <col min="3" max="3" width="31.28515625" style="86" customWidth="1"/>
    <col min="4" max="4" width="11.42578125" style="86"/>
    <col min="5" max="5" width="14.140625" style="86" customWidth="1"/>
    <col min="6" max="6" width="11.42578125" style="86"/>
    <col min="7" max="7" width="25.85546875" style="86" customWidth="1"/>
    <col min="8" max="8" width="15.5703125" style="86" customWidth="1"/>
    <col min="9" max="9" width="11.42578125" style="86"/>
    <col min="10" max="10" width="14.140625" style="86" bestFit="1" customWidth="1"/>
    <col min="11" max="16384" width="11.42578125" style="86"/>
  </cols>
  <sheetData>
    <row r="2" spans="2:10" x14ac:dyDescent="0.2">
      <c r="B2" s="311" t="s">
        <v>2</v>
      </c>
      <c r="C2" s="311"/>
      <c r="D2" s="311"/>
      <c r="E2" s="311"/>
      <c r="F2" s="311"/>
      <c r="G2" s="311"/>
      <c r="H2" s="311"/>
    </row>
    <row r="3" spans="2:10" ht="48" customHeight="1" x14ac:dyDescent="0.2">
      <c r="B3" s="126" t="s">
        <v>1</v>
      </c>
      <c r="C3" s="322" t="s">
        <v>184</v>
      </c>
      <c r="D3" s="322"/>
      <c r="E3" s="322"/>
      <c r="F3" s="322"/>
      <c r="G3" s="322"/>
      <c r="H3" s="126">
        <v>23</v>
      </c>
    </row>
    <row r="4" spans="2:10" x14ac:dyDescent="0.2">
      <c r="B4" s="313" t="s">
        <v>5</v>
      </c>
      <c r="C4" s="313"/>
      <c r="D4" s="313"/>
      <c r="E4" s="313"/>
      <c r="F4" s="313"/>
      <c r="G4" s="313"/>
      <c r="H4" s="313"/>
    </row>
    <row r="5" spans="2:10" x14ac:dyDescent="0.2">
      <c r="B5" s="87" t="s">
        <v>7</v>
      </c>
      <c r="C5" s="87" t="s">
        <v>8</v>
      </c>
      <c r="D5" s="87" t="s">
        <v>3</v>
      </c>
      <c r="E5" s="87" t="s">
        <v>9</v>
      </c>
      <c r="F5" s="87" t="s">
        <v>10</v>
      </c>
      <c r="G5" s="87" t="s">
        <v>11</v>
      </c>
      <c r="H5" s="128" t="s">
        <v>12</v>
      </c>
    </row>
    <row r="6" spans="2:10" ht="28.5" customHeight="1" x14ac:dyDescent="0.2">
      <c r="B6" s="129"/>
      <c r="C6" s="127" t="s">
        <v>20</v>
      </c>
      <c r="D6" s="90" t="s">
        <v>53</v>
      </c>
      <c r="E6" s="130">
        <v>3059.0118000000002</v>
      </c>
      <c r="F6" s="90">
        <v>0.5</v>
      </c>
      <c r="G6" s="131">
        <v>0</v>
      </c>
      <c r="H6" s="132">
        <f>+E6*F6*(1+G6)</f>
        <v>1529.5059000000001</v>
      </c>
      <c r="J6" s="98"/>
    </row>
    <row r="7" spans="2:10" x14ac:dyDescent="0.2">
      <c r="B7" s="314"/>
      <c r="C7" s="315"/>
      <c r="D7" s="315"/>
      <c r="E7" s="316"/>
      <c r="F7" s="87" t="s">
        <v>14</v>
      </c>
      <c r="G7" s="87"/>
      <c r="H7" s="134">
        <f>ROUND(SUM(H6:H6),0)</f>
        <v>1530</v>
      </c>
    </row>
    <row r="8" spans="2:10" x14ac:dyDescent="0.2">
      <c r="B8" s="313" t="s">
        <v>15</v>
      </c>
      <c r="C8" s="313"/>
      <c r="D8" s="313"/>
      <c r="E8" s="313"/>
      <c r="F8" s="313"/>
      <c r="G8" s="313"/>
      <c r="H8" s="313"/>
    </row>
    <row r="9" spans="2:10" x14ac:dyDescent="0.2">
      <c r="B9" s="87" t="s">
        <v>7</v>
      </c>
      <c r="C9" s="87" t="s">
        <v>8</v>
      </c>
      <c r="D9" s="87" t="s">
        <v>3</v>
      </c>
      <c r="E9" s="87" t="s">
        <v>9</v>
      </c>
      <c r="F9" s="87" t="s">
        <v>10</v>
      </c>
      <c r="G9" s="87" t="s">
        <v>11</v>
      </c>
      <c r="H9" s="128" t="s">
        <v>12</v>
      </c>
    </row>
    <row r="10" spans="2:10" ht="43.5" customHeight="1" x14ac:dyDescent="0.2">
      <c r="B10" s="90"/>
      <c r="C10" s="141" t="s">
        <v>185</v>
      </c>
      <c r="D10" s="135" t="s">
        <v>24</v>
      </c>
      <c r="E10" s="221">
        <v>3999</v>
      </c>
      <c r="F10" s="90">
        <v>1</v>
      </c>
      <c r="G10" s="151">
        <v>0.05</v>
      </c>
      <c r="H10" s="222">
        <f>+E10*F10+E10*G10</f>
        <v>4198.95</v>
      </c>
      <c r="J10" s="241"/>
    </row>
    <row r="11" spans="2:10" ht="29.25" customHeight="1" x14ac:dyDescent="0.2">
      <c r="B11" s="90"/>
      <c r="C11" s="141" t="s">
        <v>186</v>
      </c>
      <c r="D11" s="135" t="s">
        <v>187</v>
      </c>
      <c r="E11" s="221">
        <v>232.5</v>
      </c>
      <c r="F11" s="90">
        <v>0.25</v>
      </c>
      <c r="G11" s="151">
        <v>0</v>
      </c>
      <c r="H11" s="222">
        <f t="shared" ref="H11:H13" si="0">+E11*F11+E11*G11</f>
        <v>58.125</v>
      </c>
      <c r="J11" s="241"/>
    </row>
    <row r="12" spans="2:10" ht="26.25" customHeight="1" x14ac:dyDescent="0.2">
      <c r="B12" s="90"/>
      <c r="C12" s="141" t="s">
        <v>188</v>
      </c>
      <c r="D12" s="135" t="s">
        <v>187</v>
      </c>
      <c r="E12" s="221">
        <v>697.5</v>
      </c>
      <c r="F12" s="90">
        <v>0.25</v>
      </c>
      <c r="G12" s="151">
        <v>0</v>
      </c>
      <c r="H12" s="222">
        <f t="shared" si="0"/>
        <v>174.375</v>
      </c>
      <c r="J12" s="241"/>
    </row>
    <row r="13" spans="2:10" ht="36" customHeight="1" x14ac:dyDescent="0.2">
      <c r="B13" s="90"/>
      <c r="C13" s="141" t="s">
        <v>189</v>
      </c>
      <c r="D13" s="135" t="s">
        <v>187</v>
      </c>
      <c r="E13" s="221">
        <v>51987</v>
      </c>
      <c r="F13" s="90">
        <f>0.001</f>
        <v>1E-3</v>
      </c>
      <c r="G13" s="151">
        <v>0.05</v>
      </c>
      <c r="H13" s="222">
        <f t="shared" si="0"/>
        <v>2651.3370000000004</v>
      </c>
      <c r="J13" s="241"/>
    </row>
    <row r="14" spans="2:10" x14ac:dyDescent="0.2">
      <c r="B14" s="143"/>
      <c r="C14" s="144"/>
      <c r="D14" s="145"/>
      <c r="E14" s="113"/>
      <c r="F14" s="146" t="s">
        <v>14</v>
      </c>
      <c r="G14" s="146"/>
      <c r="H14" s="147">
        <f>SUM(H10:H13)</f>
        <v>7082.7870000000003</v>
      </c>
    </row>
    <row r="15" spans="2:10" x14ac:dyDescent="0.2">
      <c r="B15" s="313" t="s">
        <v>17</v>
      </c>
      <c r="C15" s="313"/>
      <c r="D15" s="313"/>
      <c r="E15" s="313"/>
      <c r="F15" s="313"/>
      <c r="G15" s="313"/>
      <c r="H15" s="313"/>
    </row>
    <row r="16" spans="2:10" x14ac:dyDescent="0.2">
      <c r="B16" s="320" t="s">
        <v>8</v>
      </c>
      <c r="C16" s="321"/>
      <c r="D16" s="87" t="s">
        <v>3</v>
      </c>
      <c r="E16" s="87" t="s">
        <v>9</v>
      </c>
      <c r="F16" s="87" t="s">
        <v>10</v>
      </c>
      <c r="G16" s="87" t="s">
        <v>11</v>
      </c>
      <c r="H16" s="128" t="s">
        <v>12</v>
      </c>
    </row>
    <row r="17" spans="2:10" ht="51" customHeight="1" x14ac:dyDescent="0.2">
      <c r="B17" s="129" t="s">
        <v>171</v>
      </c>
      <c r="C17" s="141" t="s">
        <v>173</v>
      </c>
      <c r="D17" s="90" t="s">
        <v>170</v>
      </c>
      <c r="E17" s="150">
        <v>31097.172600000002</v>
      </c>
      <c r="F17" s="90">
        <v>0.1</v>
      </c>
      <c r="G17" s="151">
        <v>0</v>
      </c>
      <c r="H17" s="152">
        <f>IF(E17="-","-",E17*F17*(1+G17))</f>
        <v>3109.7172600000004</v>
      </c>
      <c r="J17" s="241"/>
    </row>
    <row r="18" spans="2:10" x14ac:dyDescent="0.2">
      <c r="B18" s="157"/>
      <c r="C18" s="141" t="s">
        <v>19</v>
      </c>
      <c r="D18" s="90" t="s">
        <v>19</v>
      </c>
      <c r="E18" s="158" t="s">
        <v>19</v>
      </c>
      <c r="F18" s="90"/>
      <c r="G18" s="131"/>
      <c r="H18" s="132" t="str">
        <f>IF(E18="-","-",E18*F18*(1+G18))</f>
        <v>-</v>
      </c>
    </row>
    <row r="19" spans="2:10" x14ac:dyDescent="0.2">
      <c r="B19" s="312" t="s">
        <v>14</v>
      </c>
      <c r="C19" s="312"/>
      <c r="D19" s="312"/>
      <c r="E19" s="312"/>
      <c r="F19" s="312"/>
      <c r="G19" s="87"/>
      <c r="H19" s="134">
        <f>ROUND(SUM(H17:H18),0)</f>
        <v>3110</v>
      </c>
    </row>
    <row r="20" spans="2:10" x14ac:dyDescent="0.2">
      <c r="B20" s="159"/>
      <c r="C20" s="159"/>
      <c r="D20" s="160"/>
      <c r="E20" s="159"/>
      <c r="F20" s="160"/>
      <c r="G20" s="161"/>
      <c r="H20" s="162"/>
    </row>
    <row r="21" spans="2:10" x14ac:dyDescent="0.2">
      <c r="B21" s="163"/>
      <c r="C21" s="164"/>
      <c r="D21" s="165"/>
      <c r="E21" s="163"/>
      <c r="F21" s="166" t="s">
        <v>18</v>
      </c>
      <c r="G21" s="166"/>
      <c r="H21" s="167">
        <f>H7+H14++H19</f>
        <v>11722.787</v>
      </c>
    </row>
  </sheetData>
  <mergeCells count="8">
    <mergeCell ref="B16:C16"/>
    <mergeCell ref="B19:F19"/>
    <mergeCell ref="B2:H2"/>
    <mergeCell ref="C3:G3"/>
    <mergeCell ref="B4:H4"/>
    <mergeCell ref="B7:E7"/>
    <mergeCell ref="B8:H8"/>
    <mergeCell ref="B15:H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97FF-9EC8-4157-9DC6-8AF72EB59854}">
  <sheetPr>
    <tabColor rgb="FFFFFF00"/>
  </sheetPr>
  <dimension ref="B2:J24"/>
  <sheetViews>
    <sheetView topLeftCell="A11" workbookViewId="0">
      <selection activeCell="J20" sqref="J20:J21"/>
    </sheetView>
  </sheetViews>
  <sheetFormatPr baseColWidth="10" defaultRowHeight="14.25" x14ac:dyDescent="0.2"/>
  <cols>
    <col min="1" max="2" width="11.42578125" style="86"/>
    <col min="3" max="3" width="58" style="86" customWidth="1"/>
    <col min="4" max="4" width="11.42578125" style="86"/>
    <col min="5" max="5" width="18.140625" style="86" customWidth="1"/>
    <col min="6" max="6" width="11.42578125" style="86"/>
    <col min="7" max="7" width="35.7109375" style="86" customWidth="1"/>
    <col min="8" max="8" width="23" style="86" customWidth="1"/>
    <col min="9" max="9" width="11.42578125" style="86"/>
    <col min="10" max="10" width="14.140625" style="86" bestFit="1" customWidth="1"/>
    <col min="11" max="16384" width="11.42578125" style="86"/>
  </cols>
  <sheetData>
    <row r="2" spans="2:10" x14ac:dyDescent="0.2">
      <c r="B2" s="311" t="s">
        <v>2</v>
      </c>
      <c r="C2" s="311"/>
      <c r="D2" s="311"/>
      <c r="E2" s="311"/>
      <c r="F2" s="311"/>
      <c r="G2" s="311"/>
      <c r="H2" s="311"/>
    </row>
    <row r="3" spans="2:10" ht="56.25" customHeight="1" x14ac:dyDescent="0.2">
      <c r="B3" s="126" t="s">
        <v>1</v>
      </c>
      <c r="C3" s="332" t="s">
        <v>196</v>
      </c>
      <c r="D3" s="332"/>
      <c r="E3" s="332"/>
      <c r="F3" s="332"/>
      <c r="G3" s="332"/>
      <c r="H3" s="126">
        <v>24</v>
      </c>
    </row>
    <row r="4" spans="2:10" x14ac:dyDescent="0.2">
      <c r="B4" s="313" t="s">
        <v>5</v>
      </c>
      <c r="C4" s="313"/>
      <c r="D4" s="313"/>
      <c r="E4" s="313"/>
      <c r="F4" s="313"/>
      <c r="G4" s="313"/>
      <c r="H4" s="313"/>
    </row>
    <row r="5" spans="2:10" x14ac:dyDescent="0.2">
      <c r="B5" s="87" t="s">
        <v>7</v>
      </c>
      <c r="C5" s="87" t="s">
        <v>8</v>
      </c>
      <c r="D5" s="87" t="s">
        <v>3</v>
      </c>
      <c r="E5" s="87" t="s">
        <v>9</v>
      </c>
      <c r="F5" s="87" t="s">
        <v>10</v>
      </c>
      <c r="G5" s="87" t="s">
        <v>11</v>
      </c>
      <c r="H5" s="128" t="s">
        <v>12</v>
      </c>
    </row>
    <row r="6" spans="2:10" ht="39.75" customHeight="1" x14ac:dyDescent="0.2">
      <c r="B6" s="129"/>
      <c r="C6" s="127" t="s">
        <v>52</v>
      </c>
      <c r="D6" s="90" t="s">
        <v>39</v>
      </c>
      <c r="E6" s="130">
        <v>36270</v>
      </c>
      <c r="F6" s="90">
        <v>0.5</v>
      </c>
      <c r="G6" s="131">
        <v>0</v>
      </c>
      <c r="H6" s="132">
        <f>+E6*F6*(1+G6)</f>
        <v>18135</v>
      </c>
      <c r="J6" s="98"/>
    </row>
    <row r="7" spans="2:10" x14ac:dyDescent="0.2">
      <c r="B7" s="129"/>
      <c r="C7" s="127" t="s">
        <v>20</v>
      </c>
      <c r="D7" s="90" t="s">
        <v>53</v>
      </c>
      <c r="E7" s="130">
        <v>12383.88372</v>
      </c>
      <c r="F7" s="90">
        <v>1</v>
      </c>
      <c r="G7" s="131">
        <v>0</v>
      </c>
      <c r="H7" s="132">
        <f>+E7*F7*(1+G7)</f>
        <v>12383.88372</v>
      </c>
      <c r="J7" s="98"/>
    </row>
    <row r="8" spans="2:10" x14ac:dyDescent="0.2">
      <c r="B8" s="129"/>
      <c r="C8" s="173"/>
      <c r="D8" s="90"/>
      <c r="E8" s="130"/>
      <c r="F8" s="90" t="s">
        <v>14</v>
      </c>
      <c r="G8" s="131"/>
      <c r="H8" s="219">
        <f>+SUM(H6:H7)</f>
        <v>30518.883719999998</v>
      </c>
    </row>
    <row r="9" spans="2:10" x14ac:dyDescent="0.2">
      <c r="B9" s="317" t="s">
        <v>15</v>
      </c>
      <c r="C9" s="318"/>
      <c r="D9" s="318"/>
      <c r="E9" s="318"/>
      <c r="F9" s="318"/>
      <c r="G9" s="318"/>
      <c r="H9" s="319"/>
    </row>
    <row r="10" spans="2:10" x14ac:dyDescent="0.2">
      <c r="B10" s="87" t="s">
        <v>7</v>
      </c>
      <c r="C10" s="87" t="s">
        <v>8</v>
      </c>
      <c r="D10" s="87" t="s">
        <v>3</v>
      </c>
      <c r="E10" s="87" t="s">
        <v>9</v>
      </c>
      <c r="F10" s="87" t="s">
        <v>10</v>
      </c>
      <c r="G10" s="87" t="s">
        <v>11</v>
      </c>
      <c r="H10" s="128" t="s">
        <v>12</v>
      </c>
    </row>
    <row r="11" spans="2:10" ht="47.25" customHeight="1" x14ac:dyDescent="0.2">
      <c r="B11" s="90"/>
      <c r="C11" s="141" t="s">
        <v>217</v>
      </c>
      <c r="D11" s="135" t="s">
        <v>25</v>
      </c>
      <c r="E11" s="221">
        <v>28547.280000000002</v>
      </c>
      <c r="F11" s="90">
        <v>1</v>
      </c>
      <c r="G11" s="151">
        <v>0</v>
      </c>
      <c r="H11" s="222">
        <f>+E11*F11+E11*G11</f>
        <v>28547.280000000002</v>
      </c>
      <c r="J11" s="241"/>
    </row>
    <row r="12" spans="2:10" ht="50.25" customHeight="1" x14ac:dyDescent="0.2">
      <c r="B12" s="90"/>
      <c r="C12" s="141" t="s">
        <v>197</v>
      </c>
      <c r="D12" s="135" t="s">
        <v>187</v>
      </c>
      <c r="E12" s="221">
        <v>15796.980000000001</v>
      </c>
      <c r="F12" s="90">
        <v>1</v>
      </c>
      <c r="G12" s="151">
        <v>0</v>
      </c>
      <c r="H12" s="222">
        <f t="shared" ref="H12:H15" si="0">+E12*F12+E12*G12</f>
        <v>15796.980000000001</v>
      </c>
      <c r="J12" s="241"/>
    </row>
    <row r="13" spans="2:10" x14ac:dyDescent="0.2">
      <c r="B13" s="90"/>
      <c r="C13" s="141" t="s">
        <v>204</v>
      </c>
      <c r="D13" s="135" t="s">
        <v>187</v>
      </c>
      <c r="E13" s="221">
        <v>9129.8100000000013</v>
      </c>
      <c r="F13" s="90">
        <v>1</v>
      </c>
      <c r="G13" s="151">
        <v>0</v>
      </c>
      <c r="H13" s="222">
        <f>+E13*F13+E13*G13</f>
        <v>9129.8100000000013</v>
      </c>
      <c r="J13" s="241"/>
    </row>
    <row r="14" spans="2:10" x14ac:dyDescent="0.2">
      <c r="B14" s="90"/>
      <c r="C14" s="141" t="s">
        <v>208</v>
      </c>
      <c r="D14" s="135" t="s">
        <v>24</v>
      </c>
      <c r="E14" s="221">
        <v>234360</v>
      </c>
      <c r="F14" s="90">
        <v>2</v>
      </c>
      <c r="G14" s="151">
        <v>0</v>
      </c>
      <c r="H14" s="222">
        <f>+E14*F14+E14*G14</f>
        <v>468720</v>
      </c>
      <c r="J14" s="241"/>
    </row>
    <row r="15" spans="2:10" x14ac:dyDescent="0.2">
      <c r="B15" s="90"/>
      <c r="C15" s="141" t="s">
        <v>198</v>
      </c>
      <c r="D15" s="135" t="s">
        <v>24</v>
      </c>
      <c r="E15" s="221">
        <v>2434.7400000000002</v>
      </c>
      <c r="F15" s="90">
        <v>9</v>
      </c>
      <c r="G15" s="151">
        <v>0.05</v>
      </c>
      <c r="H15" s="222">
        <f t="shared" si="0"/>
        <v>22034.397000000004</v>
      </c>
      <c r="J15" s="241"/>
    </row>
    <row r="16" spans="2:10" ht="43.5" customHeight="1" x14ac:dyDescent="0.2">
      <c r="B16" s="90"/>
      <c r="C16" s="141" t="s">
        <v>207</v>
      </c>
      <c r="D16" s="135" t="s">
        <v>199</v>
      </c>
      <c r="E16" s="221">
        <v>172050</v>
      </c>
      <c r="F16" s="90">
        <v>1</v>
      </c>
      <c r="G16" s="151">
        <v>0</v>
      </c>
      <c r="H16" s="222">
        <f>+E16*F16</f>
        <v>172050</v>
      </c>
      <c r="J16" s="241"/>
    </row>
    <row r="17" spans="2:10" x14ac:dyDescent="0.2">
      <c r="B17" s="143"/>
      <c r="C17" s="144"/>
      <c r="D17" s="145"/>
      <c r="E17" s="113"/>
      <c r="F17" s="146" t="s">
        <v>14</v>
      </c>
      <c r="G17" s="146"/>
      <c r="H17" s="147">
        <f>SUM(H11:H16)</f>
        <v>716278.46700000006</v>
      </c>
    </row>
    <row r="18" spans="2:10" x14ac:dyDescent="0.2">
      <c r="B18" s="313" t="s">
        <v>17</v>
      </c>
      <c r="C18" s="313"/>
      <c r="D18" s="313"/>
      <c r="E18" s="313"/>
      <c r="F18" s="313"/>
      <c r="G18" s="313"/>
      <c r="H18" s="313"/>
    </row>
    <row r="19" spans="2:10" x14ac:dyDescent="0.2">
      <c r="B19" s="320" t="s">
        <v>8</v>
      </c>
      <c r="C19" s="321"/>
      <c r="D19" s="87" t="s">
        <v>3</v>
      </c>
      <c r="E19" s="87" t="s">
        <v>9</v>
      </c>
      <c r="F19" s="87" t="s">
        <v>10</v>
      </c>
      <c r="G19" s="87" t="s">
        <v>11</v>
      </c>
      <c r="H19" s="128" t="s">
        <v>12</v>
      </c>
    </row>
    <row r="20" spans="2:10" ht="51.75" customHeight="1" x14ac:dyDescent="0.2">
      <c r="B20" s="129" t="s">
        <v>171</v>
      </c>
      <c r="C20" s="141" t="s">
        <v>173</v>
      </c>
      <c r="D20" s="90" t="s">
        <v>170</v>
      </c>
      <c r="E20" s="150">
        <v>31097.172600000002</v>
      </c>
      <c r="F20" s="90">
        <v>4</v>
      </c>
      <c r="G20" s="151">
        <v>0</v>
      </c>
      <c r="H20" s="223">
        <f>IF(E20="-","-",E20*F20*(1+G20))</f>
        <v>124388.69040000001</v>
      </c>
      <c r="J20" s="241"/>
    </row>
    <row r="21" spans="2:10" x14ac:dyDescent="0.2">
      <c r="B21" s="157" t="s">
        <v>179</v>
      </c>
      <c r="C21" s="141" t="s">
        <v>178</v>
      </c>
      <c r="D21" s="90" t="s">
        <v>177</v>
      </c>
      <c r="E21" s="150">
        <v>7382571.3468000013</v>
      </c>
      <c r="F21" s="90">
        <v>1.67E-2</v>
      </c>
      <c r="G21" s="151">
        <v>0</v>
      </c>
      <c r="H21" s="152">
        <f>IF(E21="-","-",E21*F21*(1+G21))</f>
        <v>123288.94149156002</v>
      </c>
      <c r="J21" s="241"/>
    </row>
    <row r="22" spans="2:10" x14ac:dyDescent="0.2">
      <c r="B22" s="312" t="s">
        <v>14</v>
      </c>
      <c r="C22" s="312"/>
      <c r="D22" s="312"/>
      <c r="E22" s="312"/>
      <c r="F22" s="312"/>
      <c r="G22" s="87"/>
      <c r="H22" s="224">
        <f>ROUND(SUM(H20:H21),0)</f>
        <v>247678</v>
      </c>
    </row>
    <row r="23" spans="2:10" x14ac:dyDescent="0.2">
      <c r="B23" s="159"/>
      <c r="C23" s="159"/>
      <c r="D23" s="160"/>
      <c r="E23" s="159"/>
      <c r="F23" s="160"/>
      <c r="G23" s="161"/>
      <c r="H23" s="162"/>
    </row>
    <row r="24" spans="2:10" x14ac:dyDescent="0.2">
      <c r="B24" s="163"/>
      <c r="C24" s="164"/>
      <c r="D24" s="165"/>
      <c r="E24" s="163"/>
      <c r="F24" s="166" t="s">
        <v>18</v>
      </c>
      <c r="G24" s="166"/>
      <c r="H24" s="220">
        <f>H8+H17++H22</f>
        <v>994475.3507200001</v>
      </c>
    </row>
  </sheetData>
  <mergeCells count="7">
    <mergeCell ref="B22:F22"/>
    <mergeCell ref="B2:H2"/>
    <mergeCell ref="C3:G3"/>
    <mergeCell ref="B4:H4"/>
    <mergeCell ref="B9:H9"/>
    <mergeCell ref="B18:H18"/>
    <mergeCell ref="B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BB7D-3DBA-426E-BB0E-E6647A7FC752}">
  <sheetPr>
    <tabColor theme="1"/>
  </sheetPr>
  <dimension ref="A4:K33"/>
  <sheetViews>
    <sheetView zoomScale="55" zoomScaleNormal="55" workbookViewId="0">
      <selection sqref="A1:XFD1048576"/>
    </sheetView>
  </sheetViews>
  <sheetFormatPr baseColWidth="10" defaultColWidth="10.7109375" defaultRowHeight="14.25" x14ac:dyDescent="0.2"/>
  <cols>
    <col min="1" max="1" width="10.7109375" style="86"/>
    <col min="2" max="2" width="11.42578125" style="113"/>
    <col min="3" max="3" width="90.85546875" style="114" customWidth="1"/>
    <col min="4" max="4" width="7.42578125" style="103" customWidth="1"/>
    <col min="5" max="5" width="30.7109375" style="113" customWidth="1"/>
    <col min="6" max="6" width="27" style="113" customWidth="1"/>
    <col min="7" max="7" width="27.85546875" style="113" customWidth="1"/>
    <col min="8" max="8" width="28" style="113" customWidth="1"/>
    <col min="9" max="9" width="27.5703125" style="113" customWidth="1"/>
    <col min="10" max="10" width="26.85546875" style="113" customWidth="1"/>
    <col min="11" max="11" width="35.28515625" style="86" customWidth="1"/>
    <col min="12" max="16384" width="10.7109375" style="86"/>
  </cols>
  <sheetData>
    <row r="4" spans="1:11" x14ac:dyDescent="0.2">
      <c r="B4" s="308" t="s">
        <v>72</v>
      </c>
      <c r="C4" s="308"/>
      <c r="D4" s="308"/>
      <c r="E4" s="308"/>
      <c r="F4" s="308"/>
      <c r="G4" s="308"/>
      <c r="H4" s="308"/>
      <c r="I4" s="308"/>
      <c r="J4" s="100"/>
    </row>
    <row r="5" spans="1:11" x14ac:dyDescent="0.2">
      <c r="A5" s="101" t="s">
        <v>54</v>
      </c>
      <c r="B5" s="100" t="s">
        <v>116</v>
      </c>
      <c r="C5" s="102" t="s">
        <v>55</v>
      </c>
      <c r="D5" s="101" t="s">
        <v>56</v>
      </c>
      <c r="E5" s="101" t="s">
        <v>57</v>
      </c>
      <c r="F5" s="101" t="s">
        <v>59</v>
      </c>
      <c r="G5" s="101" t="s">
        <v>60</v>
      </c>
      <c r="H5" s="101" t="s">
        <v>61</v>
      </c>
      <c r="I5" s="101" t="s">
        <v>62</v>
      </c>
      <c r="J5" s="101" t="s">
        <v>58</v>
      </c>
    </row>
    <row r="6" spans="1:11" ht="42.75" x14ac:dyDescent="0.2">
      <c r="A6" s="103" t="s">
        <v>117</v>
      </c>
      <c r="B6" s="103" t="s">
        <v>63</v>
      </c>
      <c r="C6" s="104" t="str">
        <f>+'APU01'!C3:G3</f>
        <v>Suministro, instalacion y puesta en funcionamiento de poste con dos camaras tipo bala para uso exterior de 4MP y sistema de alimentacion convencional, con radio de comunicación EMPM Force 190</v>
      </c>
      <c r="D6" s="103">
        <v>3</v>
      </c>
      <c r="E6" s="105">
        <f>+'APU01'!H52</f>
        <v>6478767.3993019694</v>
      </c>
      <c r="F6" s="106">
        <f>+'APU01'!H10</f>
        <v>235845</v>
      </c>
      <c r="G6" s="106">
        <f>+'APU01'!H37</f>
        <v>5033718.3993019694</v>
      </c>
      <c r="H6" s="106">
        <f>+'APU01'!H50</f>
        <v>1209204</v>
      </c>
      <c r="I6" s="106">
        <f>+'APU01'!H43</f>
        <v>0</v>
      </c>
      <c r="J6" s="106">
        <f>+D6*E6</f>
        <v>19436302.197905909</v>
      </c>
    </row>
    <row r="7" spans="1:11" ht="42.75" x14ac:dyDescent="0.2">
      <c r="A7" s="103">
        <v>2.8</v>
      </c>
      <c r="B7" s="103" t="s">
        <v>64</v>
      </c>
      <c r="C7" s="104" t="str">
        <f>+'APU02'!C3:G3</f>
        <v>Suministro, instalacion y puesta en funcionamiento de poste con una camaras tipo bala para uso exterior de 4MP y sistema de alimentacion convencional, con radio de comunicación EMPM Force 190</v>
      </c>
      <c r="D7" s="103">
        <v>6</v>
      </c>
      <c r="E7" s="105">
        <f>+'APU02'!H53</f>
        <v>5731914.0199916251</v>
      </c>
      <c r="F7" s="106">
        <f>+'APU02'!H10</f>
        <v>229453</v>
      </c>
      <c r="G7" s="106">
        <f>+'APU02'!H37</f>
        <v>4352317.0199916251</v>
      </c>
      <c r="H7" s="106">
        <f>+'APU02'!H51</f>
        <v>1150144</v>
      </c>
      <c r="I7" s="106">
        <f>+'APU02'!H43</f>
        <v>0</v>
      </c>
      <c r="J7" s="107">
        <f t="shared" ref="J7:J13" si="0">+D7*E7</f>
        <v>34391484.119949751</v>
      </c>
    </row>
    <row r="8" spans="1:11" ht="42.75" x14ac:dyDescent="0.2">
      <c r="A8" s="103" t="s">
        <v>121</v>
      </c>
      <c r="B8" s="103" t="s">
        <v>65</v>
      </c>
      <c r="C8" s="104" t="str">
        <f>+'APU03'!C3:G3</f>
        <v>Suministro, instalacion y puesta en funcionamiento de poste con domo PTZ para uso exterior y sistema de alimentacion con panel solar, con radio de comunicación EMPM FORCE 190</v>
      </c>
      <c r="D8" s="103">
        <v>5</v>
      </c>
      <c r="E8" s="105">
        <f>+'APU03'!H60</f>
        <v>15372224.115448281</v>
      </c>
      <c r="F8" s="106">
        <f>+'APU03'!H10</f>
        <v>272194</v>
      </c>
      <c r="G8" s="106">
        <f>+'APU03'!H46</f>
        <v>13949886.115448281</v>
      </c>
      <c r="H8" s="106">
        <f>+'APU03'!H58</f>
        <v>1150144</v>
      </c>
      <c r="I8" s="106">
        <f>+'APU03'!H52</f>
        <v>0</v>
      </c>
      <c r="J8" s="106">
        <f t="shared" si="0"/>
        <v>76861120.577241406</v>
      </c>
    </row>
    <row r="9" spans="1:11" ht="42.75" x14ac:dyDescent="0.2">
      <c r="A9" s="103" t="s">
        <v>118</v>
      </c>
      <c r="B9" s="103" t="s">
        <v>66</v>
      </c>
      <c r="C9" s="104" t="str">
        <f>+'APU04'!C3:G3</f>
        <v>Suministro, instalacion y puesta en funcionamiento de poste con domo PTZ para uso exterior y sistema de alimentacion convencional, con radio de comunicación EMPM FORCE 190</v>
      </c>
      <c r="D9" s="103">
        <v>7</v>
      </c>
      <c r="E9" s="106">
        <f>+'APU04'!H53</f>
        <v>9978816.3619999997</v>
      </c>
      <c r="F9" s="106">
        <f>+'APU04'!H10</f>
        <v>243337</v>
      </c>
      <c r="G9" s="106">
        <f>+'APU04'!H37</f>
        <v>8585335.3619999997</v>
      </c>
      <c r="H9" s="106">
        <f>+'APU04'!H51</f>
        <v>1150144</v>
      </c>
      <c r="I9" s="106">
        <f>+'APU04'!H43</f>
        <v>0</v>
      </c>
      <c r="J9" s="106">
        <f t="shared" si="0"/>
        <v>69851714.533999994</v>
      </c>
    </row>
    <row r="10" spans="1:11" ht="28.5" x14ac:dyDescent="0.2">
      <c r="A10" s="103">
        <v>10</v>
      </c>
      <c r="B10" s="103" t="s">
        <v>67</v>
      </c>
      <c r="C10" s="104" t="str">
        <f>+'APU05'!C3:G3</f>
        <v>Suministro, instalacion y puesta en funcionamiento de mastil de 16 metros de altura con sistema de radios receptores para recepcionar todas las camaras del ECOPARQUE</v>
      </c>
      <c r="D10" s="103">
        <v>1</v>
      </c>
      <c r="E10" s="106">
        <f>+'APU05'!H59</f>
        <v>40505228.71800001</v>
      </c>
      <c r="F10" s="106">
        <f>+'APU05'!H10</f>
        <v>569864</v>
      </c>
      <c r="G10" s="106">
        <f>+'APU05'!H43</f>
        <v>36949190.71800001</v>
      </c>
      <c r="H10" s="106">
        <f>+'APU05'!H57</f>
        <v>2986174</v>
      </c>
      <c r="I10" s="106">
        <f>+'APU05'!H49</f>
        <v>0</v>
      </c>
      <c r="J10" s="106">
        <f t="shared" si="0"/>
        <v>40505228.71800001</v>
      </c>
    </row>
    <row r="11" spans="1:11" ht="42.75" x14ac:dyDescent="0.2">
      <c r="A11" s="103">
        <v>11.16</v>
      </c>
      <c r="B11" s="103" t="s">
        <v>68</v>
      </c>
      <c r="C11" s="104" t="str">
        <f>+'APU06'!C3:G3</f>
        <v>Suministro, instalacion y puesta en funcionamiento de poste con una camara tipo bala para uso exterior de 4MP y sistema de alimentacion con panel solar, con radio de comunicación EPMP FORCE 190</v>
      </c>
      <c r="D11" s="103">
        <v>4</v>
      </c>
      <c r="E11" s="106">
        <f>+'APU06'!H60</f>
        <v>11019468.286156081</v>
      </c>
      <c r="F11" s="106">
        <f>+'APU06'!H10</f>
        <v>253609</v>
      </c>
      <c r="G11" s="106">
        <f>+'APU06'!H46</f>
        <v>9615715.2861560807</v>
      </c>
      <c r="H11" s="106">
        <f>+'APU06'!H58</f>
        <v>1150144</v>
      </c>
      <c r="I11" s="106">
        <f>+'APU06'!H52</f>
        <v>0</v>
      </c>
      <c r="J11" s="106">
        <f t="shared" si="0"/>
        <v>44077873.144624323</v>
      </c>
    </row>
    <row r="12" spans="1:11" ht="42.75" x14ac:dyDescent="0.2">
      <c r="A12" s="103" t="s">
        <v>119</v>
      </c>
      <c r="B12" s="103" t="s">
        <v>69</v>
      </c>
      <c r="C12" s="104" t="str">
        <f>+'APU07'!C3:G3</f>
        <v>Suministro, instalacion y puesta en funcionamiento de poste con dos camaras tipo bala para uso exterior de 4MP y sistema de alimentacion con panel solar, con radio de comunicación EMPM FORCE 190</v>
      </c>
      <c r="D12" s="103">
        <v>6</v>
      </c>
      <c r="E12" s="106">
        <f>+'APU07'!H60</f>
        <v>11475595.973811256</v>
      </c>
      <c r="F12" s="106">
        <f>+'APU07'!H10</f>
        <v>261487</v>
      </c>
      <c r="G12" s="106">
        <f>+'APU07'!H46</f>
        <v>10063964.973811256</v>
      </c>
      <c r="H12" s="106">
        <f>+'APU07'!H58</f>
        <v>1150144</v>
      </c>
      <c r="I12" s="106">
        <f>+'APU07'!H52</f>
        <v>0</v>
      </c>
      <c r="J12" s="106">
        <f t="shared" si="0"/>
        <v>68853575.842867538</v>
      </c>
    </row>
    <row r="13" spans="1:11" ht="66.75" customHeight="1" x14ac:dyDescent="0.2">
      <c r="A13" s="103">
        <v>20</v>
      </c>
      <c r="B13" s="103" t="s">
        <v>70</v>
      </c>
      <c r="C13" s="104" t="str">
        <f>+'APU08'!C3:G3</f>
        <v>Suministro, instalacion y puesta en funcionamiento de central de monitoreo de vigilancia con los siguientes equipos:
-1 Rack para montaje NVR
-3 NVR
-Cableado
-2 estaciones de control y supervision
-6 Monitor de 42"
-Router
-UPS
-Aire acondicionado mini split inverter 24000BTU
Accesorios para montaje y conexionado de equipos</v>
      </c>
      <c r="D13" s="103">
        <v>1</v>
      </c>
      <c r="E13" s="106">
        <f>+'APU08'!H63</f>
        <v>88705076.229896545</v>
      </c>
      <c r="F13" s="106">
        <f>+'APU08'!H9</f>
        <v>1389911</v>
      </c>
      <c r="G13" s="106">
        <f>+'APU08'!H50</f>
        <v>67310359.229896545</v>
      </c>
      <c r="H13" s="106">
        <f>+'APU08'!H61</f>
        <v>20004806</v>
      </c>
      <c r="I13" s="106">
        <f>+'APU08'!H54</f>
        <v>0</v>
      </c>
      <c r="J13" s="106">
        <f t="shared" si="0"/>
        <v>88705076.229896545</v>
      </c>
    </row>
    <row r="14" spans="1:11" ht="37.5" customHeight="1" x14ac:dyDescent="0.2">
      <c r="A14" s="103">
        <v>21</v>
      </c>
      <c r="B14" s="103" t="s">
        <v>71</v>
      </c>
      <c r="C14" s="104" t="str">
        <f>+'APU09'!C3:G3</f>
        <v>Suministro, instalacion y puesta en funcionamiento de sistema de videovigilancia para estacion de bienestar, se estiman los siguientes elementos
-6 camaras internas 4MP
-6 camaras externas 4MP
-Rack para montaje de swich
-Fuentes de alimentacion
-Cableado desde rack a camaras
-Radio para transmision a central de monitoreo</v>
      </c>
      <c r="D14" s="103">
        <v>3</v>
      </c>
      <c r="E14" s="106">
        <f>+'APU09'!H52</f>
        <v>20139939.313793108</v>
      </c>
      <c r="F14" s="106">
        <f>+'APU09'!H9</f>
        <v>505793</v>
      </c>
      <c r="G14" s="106">
        <f>+'APU09'!H38</f>
        <v>11958235.313793106</v>
      </c>
      <c r="H14" s="106">
        <f>+'APU09'!H50</f>
        <v>7675911</v>
      </c>
      <c r="I14" s="106">
        <f>+'APU09'!H43</f>
        <v>0</v>
      </c>
      <c r="J14" s="106">
        <f>+D14*E14</f>
        <v>60419817.941379324</v>
      </c>
      <c r="K14" s="99"/>
    </row>
    <row r="15" spans="1:11" ht="37.5" customHeight="1" x14ac:dyDescent="0.2">
      <c r="A15" s="103">
        <v>23</v>
      </c>
      <c r="B15" s="103" t="s">
        <v>200</v>
      </c>
      <c r="C15" s="104" t="s">
        <v>184</v>
      </c>
      <c r="D15" s="103">
        <v>1062</v>
      </c>
      <c r="E15" s="108">
        <f>+'APU10  B. Ductos'!H21</f>
        <v>11722.787</v>
      </c>
      <c r="F15" s="108">
        <f>+'APU10  B. Ductos'!H7</f>
        <v>1530</v>
      </c>
      <c r="G15" s="108">
        <f>+'APU10  B. Ductos'!H14</f>
        <v>7082.7870000000003</v>
      </c>
      <c r="H15" s="108">
        <f>+'APU10  B. Ductos'!H19</f>
        <v>3110</v>
      </c>
      <c r="I15" s="108"/>
      <c r="J15" s="108">
        <f>+D15*E15</f>
        <v>12449599.794</v>
      </c>
      <c r="K15" s="99"/>
    </row>
    <row r="16" spans="1:11" ht="37.5" customHeight="1" x14ac:dyDescent="0.2">
      <c r="A16" s="103">
        <v>24</v>
      </c>
      <c r="B16" s="103" t="s">
        <v>201</v>
      </c>
      <c r="C16" s="104" t="s">
        <v>196</v>
      </c>
      <c r="D16" s="103">
        <v>32</v>
      </c>
      <c r="E16" s="108">
        <f>+'APU11 P.Tierra'!H24</f>
        <v>994475.3507200001</v>
      </c>
      <c r="F16" s="108">
        <f>+'APU11 P.Tierra'!H8</f>
        <v>30518.883719999998</v>
      </c>
      <c r="G16" s="108">
        <f>+'APU11 P.Tierra'!H17</f>
        <v>716278.46700000006</v>
      </c>
      <c r="H16" s="108">
        <f>+'APU11 P.Tierra'!H22</f>
        <v>247678</v>
      </c>
      <c r="I16" s="108"/>
      <c r="J16" s="108">
        <f>+D16*E16</f>
        <v>31823211.223040003</v>
      </c>
      <c r="K16" s="99"/>
    </row>
    <row r="17" spans="1:11" ht="25.5" x14ac:dyDescent="0.35">
      <c r="B17" s="103"/>
      <c r="C17" s="109"/>
      <c r="E17" s="106"/>
      <c r="F17" s="110">
        <f>SUM(F6:F16)</f>
        <v>3993541.8837199998</v>
      </c>
      <c r="G17" s="110">
        <f>SUM(G6:G16)</f>
        <v>168542083.6723989</v>
      </c>
      <c r="H17" s="110">
        <f>SUM(H6:H16)</f>
        <v>37877603</v>
      </c>
      <c r="I17" s="110">
        <f>SUM(I6:I14)</f>
        <v>0</v>
      </c>
      <c r="J17" s="111">
        <f>SUM(J6:J16)</f>
        <v>547375004.32290471</v>
      </c>
      <c r="K17" s="112"/>
    </row>
    <row r="18" spans="1:11" ht="25.5" x14ac:dyDescent="0.35">
      <c r="K18" s="115"/>
    </row>
    <row r="19" spans="1:11" x14ac:dyDescent="0.2">
      <c r="A19" s="309" t="s">
        <v>18</v>
      </c>
      <c r="B19" s="309"/>
      <c r="C19" s="309"/>
      <c r="D19" s="309"/>
      <c r="E19" s="309"/>
      <c r="F19" s="309"/>
      <c r="G19" s="309"/>
      <c r="H19" s="309"/>
      <c r="I19" s="309"/>
      <c r="J19" s="116"/>
    </row>
    <row r="20" spans="1:11" ht="42.75" x14ac:dyDescent="0.2">
      <c r="B20" s="103" t="s">
        <v>63</v>
      </c>
      <c r="C20" s="114" t="str">
        <f>+C6</f>
        <v>Suministro, instalacion y puesta en funcionamiento de poste con dos camaras tipo bala para uso exterior de 4MP y sistema de alimentacion convencional, con radio de comunicación EMPM Force 190</v>
      </c>
      <c r="D20" s="103">
        <f>+D6</f>
        <v>3</v>
      </c>
      <c r="E20" s="117">
        <f>+SUM(F20:I20)</f>
        <v>19436302.197905909</v>
      </c>
      <c r="F20" s="117">
        <f t="shared" ref="F20:I28" si="1">+$D20*F6</f>
        <v>707535</v>
      </c>
      <c r="G20" s="117">
        <f t="shared" si="1"/>
        <v>15101155.197905909</v>
      </c>
      <c r="H20" s="117">
        <f t="shared" si="1"/>
        <v>3627612</v>
      </c>
      <c r="I20" s="117">
        <f t="shared" si="1"/>
        <v>0</v>
      </c>
      <c r="J20" s="117"/>
    </row>
    <row r="21" spans="1:11" ht="42.75" x14ac:dyDescent="0.2">
      <c r="B21" s="103" t="s">
        <v>64</v>
      </c>
      <c r="C21" s="114" t="str">
        <f t="shared" ref="C21:D21" si="2">+C7</f>
        <v>Suministro, instalacion y puesta en funcionamiento de poste con una camaras tipo bala para uso exterior de 4MP y sistema de alimentacion convencional, con radio de comunicación EMPM Force 190</v>
      </c>
      <c r="D21" s="103">
        <f t="shared" si="2"/>
        <v>6</v>
      </c>
      <c r="E21" s="117">
        <f t="shared" ref="E21:E30" si="3">+SUM(F21:I21)</f>
        <v>34391484.119949751</v>
      </c>
      <c r="F21" s="117">
        <f t="shared" si="1"/>
        <v>1376718</v>
      </c>
      <c r="G21" s="117">
        <f t="shared" si="1"/>
        <v>26113902.119949751</v>
      </c>
      <c r="H21" s="117">
        <f t="shared" si="1"/>
        <v>6900864</v>
      </c>
      <c r="I21" s="117">
        <f t="shared" si="1"/>
        <v>0</v>
      </c>
      <c r="J21" s="117"/>
    </row>
    <row r="22" spans="1:11" ht="42.75" x14ac:dyDescent="0.2">
      <c r="B22" s="103" t="s">
        <v>65</v>
      </c>
      <c r="C22" s="114" t="str">
        <f t="shared" ref="C22:D22" si="4">+C8</f>
        <v>Suministro, instalacion y puesta en funcionamiento de poste con domo PTZ para uso exterior y sistema de alimentacion con panel solar, con radio de comunicación EMPM FORCE 190</v>
      </c>
      <c r="D22" s="103">
        <f t="shared" si="4"/>
        <v>5</v>
      </c>
      <c r="E22" s="117">
        <f t="shared" si="3"/>
        <v>76861120.577241406</v>
      </c>
      <c r="F22" s="117">
        <f t="shared" si="1"/>
        <v>1360970</v>
      </c>
      <c r="G22" s="117">
        <f t="shared" si="1"/>
        <v>69749430.577241406</v>
      </c>
      <c r="H22" s="117">
        <f t="shared" si="1"/>
        <v>5750720</v>
      </c>
      <c r="I22" s="117">
        <f t="shared" si="1"/>
        <v>0</v>
      </c>
      <c r="J22" s="117"/>
    </row>
    <row r="23" spans="1:11" ht="42.75" x14ac:dyDescent="0.2">
      <c r="B23" s="103" t="s">
        <v>66</v>
      </c>
      <c r="C23" s="114" t="str">
        <f t="shared" ref="C23:D23" si="5">+C9</f>
        <v>Suministro, instalacion y puesta en funcionamiento de poste con domo PTZ para uso exterior y sistema de alimentacion convencional, con radio de comunicación EMPM FORCE 190</v>
      </c>
      <c r="D23" s="103">
        <f t="shared" si="5"/>
        <v>7</v>
      </c>
      <c r="E23" s="117">
        <f t="shared" si="3"/>
        <v>69851714.533999994</v>
      </c>
      <c r="F23" s="117">
        <f t="shared" si="1"/>
        <v>1703359</v>
      </c>
      <c r="G23" s="117">
        <f t="shared" si="1"/>
        <v>60097347.533999994</v>
      </c>
      <c r="H23" s="117">
        <f t="shared" si="1"/>
        <v>8051008</v>
      </c>
      <c r="I23" s="117">
        <f t="shared" si="1"/>
        <v>0</v>
      </c>
      <c r="J23" s="117"/>
    </row>
    <row r="24" spans="1:11" ht="28.5" x14ac:dyDescent="0.2">
      <c r="B24" s="103" t="s">
        <v>67</v>
      </c>
      <c r="C24" s="114" t="str">
        <f t="shared" ref="C24:D24" si="6">+C10</f>
        <v>Suministro, instalacion y puesta en funcionamiento de mastil de 16 metros de altura con sistema de radios receptores para recepcionar todas las camaras del ECOPARQUE</v>
      </c>
      <c r="D24" s="103">
        <f t="shared" si="6"/>
        <v>1</v>
      </c>
      <c r="E24" s="117">
        <f t="shared" si="3"/>
        <v>40505228.71800001</v>
      </c>
      <c r="F24" s="117">
        <f t="shared" si="1"/>
        <v>569864</v>
      </c>
      <c r="G24" s="117">
        <f t="shared" si="1"/>
        <v>36949190.71800001</v>
      </c>
      <c r="H24" s="117">
        <f t="shared" si="1"/>
        <v>2986174</v>
      </c>
      <c r="I24" s="117">
        <f t="shared" si="1"/>
        <v>0</v>
      </c>
      <c r="J24" s="117"/>
    </row>
    <row r="25" spans="1:11" ht="42.75" x14ac:dyDescent="0.2">
      <c r="B25" s="103" t="s">
        <v>68</v>
      </c>
      <c r="C25" s="114" t="str">
        <f t="shared" ref="C25:D25" si="7">+C11</f>
        <v>Suministro, instalacion y puesta en funcionamiento de poste con una camara tipo bala para uso exterior de 4MP y sistema de alimentacion con panel solar, con radio de comunicación EPMP FORCE 190</v>
      </c>
      <c r="D25" s="103">
        <f t="shared" si="7"/>
        <v>4</v>
      </c>
      <c r="E25" s="117">
        <f t="shared" si="3"/>
        <v>44077873.144624323</v>
      </c>
      <c r="F25" s="117">
        <f t="shared" si="1"/>
        <v>1014436</v>
      </c>
      <c r="G25" s="117">
        <f t="shared" si="1"/>
        <v>38462861.144624323</v>
      </c>
      <c r="H25" s="117">
        <f t="shared" si="1"/>
        <v>4600576</v>
      </c>
      <c r="I25" s="117">
        <f t="shared" si="1"/>
        <v>0</v>
      </c>
      <c r="J25" s="117"/>
    </row>
    <row r="26" spans="1:11" ht="42.75" x14ac:dyDescent="0.2">
      <c r="B26" s="103" t="s">
        <v>69</v>
      </c>
      <c r="C26" s="114" t="str">
        <f t="shared" ref="C26:D26" si="8">+C12</f>
        <v>Suministro, instalacion y puesta en funcionamiento de poste con dos camaras tipo bala para uso exterior de 4MP y sistema de alimentacion con panel solar, con radio de comunicación EMPM FORCE 190</v>
      </c>
      <c r="D26" s="103">
        <f t="shared" si="8"/>
        <v>6</v>
      </c>
      <c r="E26" s="117">
        <f t="shared" si="3"/>
        <v>68853575.842867538</v>
      </c>
      <c r="F26" s="117">
        <f t="shared" si="1"/>
        <v>1568922</v>
      </c>
      <c r="G26" s="117">
        <f t="shared" si="1"/>
        <v>60383789.842867538</v>
      </c>
      <c r="H26" s="117">
        <f t="shared" si="1"/>
        <v>6900864</v>
      </c>
      <c r="I26" s="117">
        <f t="shared" si="1"/>
        <v>0</v>
      </c>
      <c r="J26" s="117"/>
    </row>
    <row r="27" spans="1:11" ht="73.5" customHeight="1" x14ac:dyDescent="0.2">
      <c r="B27" s="103" t="s">
        <v>70</v>
      </c>
      <c r="C27" s="114" t="str">
        <f t="shared" ref="C27:D27" si="9">+C13</f>
        <v>Suministro, instalacion y puesta en funcionamiento de central de monitoreo de vigilancia con los siguientes equipos:
-1 Rack para montaje NVR
-3 NVR
-Cableado
-2 estaciones de control y supervision
-6 Monitor de 42"
-Router
-UPS
-Aire acondicionado mini split inverter 24000BTU
Accesorios para montaje y conexionado de equipos</v>
      </c>
      <c r="D27" s="103">
        <f t="shared" si="9"/>
        <v>1</v>
      </c>
      <c r="E27" s="117">
        <f>+SUM(F27:I27)</f>
        <v>88705076.229896545</v>
      </c>
      <c r="F27" s="117">
        <f t="shared" si="1"/>
        <v>1389911</v>
      </c>
      <c r="G27" s="117">
        <f t="shared" si="1"/>
        <v>67310359.229896545</v>
      </c>
      <c r="H27" s="117">
        <f t="shared" si="1"/>
        <v>20004806</v>
      </c>
      <c r="I27" s="117">
        <f t="shared" si="1"/>
        <v>0</v>
      </c>
      <c r="J27" s="117"/>
    </row>
    <row r="28" spans="1:11" ht="54" customHeight="1" x14ac:dyDescent="0.2">
      <c r="B28" s="103" t="s">
        <v>71</v>
      </c>
      <c r="C28" s="114" t="str">
        <f t="shared" ref="C28:D28" si="10">+C14</f>
        <v>Suministro, instalacion y puesta en funcionamiento de sistema de videovigilancia para estacion de bienestar, se estiman los siguientes elementos
-6 camaras internas 4MP
-6 camaras externas 4MP
-Rack para montaje de swich
-Fuentes de alimentacion
-Cableado desde rack a camaras
-Radio para transmision a central de monitoreo</v>
      </c>
      <c r="D28" s="103">
        <f t="shared" si="10"/>
        <v>3</v>
      </c>
      <c r="E28" s="117">
        <f t="shared" si="3"/>
        <v>60419817.941379316</v>
      </c>
      <c r="F28" s="117">
        <f t="shared" si="1"/>
        <v>1517379</v>
      </c>
      <c r="G28" s="117">
        <f t="shared" si="1"/>
        <v>35874705.941379316</v>
      </c>
      <c r="H28" s="117">
        <f t="shared" si="1"/>
        <v>23027733</v>
      </c>
      <c r="I28" s="117">
        <f t="shared" si="1"/>
        <v>0</v>
      </c>
      <c r="J28" s="117"/>
    </row>
    <row r="29" spans="1:11" ht="54" customHeight="1" x14ac:dyDescent="0.2">
      <c r="B29" s="103" t="s">
        <v>202</v>
      </c>
      <c r="C29" s="104" t="s">
        <v>184</v>
      </c>
      <c r="D29" s="103">
        <v>1062</v>
      </c>
      <c r="E29" s="117">
        <f t="shared" si="3"/>
        <v>12449599.794</v>
      </c>
      <c r="F29" s="117">
        <f>+$D29*F15</f>
        <v>1624860</v>
      </c>
      <c r="G29" s="117">
        <f t="shared" ref="G29:H30" si="11">+$D29*G15</f>
        <v>7521919.7940000007</v>
      </c>
      <c r="H29" s="117">
        <f t="shared" si="11"/>
        <v>3302820</v>
      </c>
      <c r="I29" s="117"/>
      <c r="J29" s="117"/>
    </row>
    <row r="30" spans="1:11" ht="54" customHeight="1" x14ac:dyDescent="0.2">
      <c r="B30" s="103" t="s">
        <v>203</v>
      </c>
      <c r="C30" s="104" t="s">
        <v>196</v>
      </c>
      <c r="D30" s="103">
        <v>32</v>
      </c>
      <c r="E30" s="117">
        <f t="shared" si="3"/>
        <v>31823211.223040003</v>
      </c>
      <c r="F30" s="117">
        <f>+$D30*F16</f>
        <v>976604.27903999994</v>
      </c>
      <c r="G30" s="117">
        <f t="shared" si="11"/>
        <v>22920910.944000002</v>
      </c>
      <c r="H30" s="117">
        <f t="shared" si="11"/>
        <v>7925696</v>
      </c>
      <c r="I30" s="117"/>
      <c r="J30" s="117"/>
    </row>
    <row r="31" spans="1:11" s="118" customFormat="1" ht="36.75" customHeight="1" x14ac:dyDescent="0.2">
      <c r="B31" s="119"/>
      <c r="C31" s="120"/>
      <c r="D31" s="121"/>
      <c r="E31" s="122">
        <f>SUM(E20:E30)</f>
        <v>547375004.32290471</v>
      </c>
      <c r="F31" s="122">
        <f>SUM(F20:F30)</f>
        <v>13810558.279039999</v>
      </c>
      <c r="G31" s="122">
        <f>SUM(G20:G30)</f>
        <v>440485573.04386479</v>
      </c>
      <c r="H31" s="122">
        <f>SUM(H20:H30)</f>
        <v>93078873</v>
      </c>
      <c r="I31" s="122">
        <f>SUM(I20:I28)</f>
        <v>0</v>
      </c>
      <c r="J31" s="123"/>
    </row>
    <row r="33" spans="8:8" x14ac:dyDescent="0.2">
      <c r="H33" s="124"/>
    </row>
  </sheetData>
  <mergeCells count="2">
    <mergeCell ref="B4:I4"/>
    <mergeCell ref="A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B2:J57"/>
  <sheetViews>
    <sheetView topLeftCell="A21" zoomScale="85" zoomScaleNormal="85" workbookViewId="0">
      <selection activeCell="J45" sqref="J45:J51"/>
    </sheetView>
  </sheetViews>
  <sheetFormatPr baseColWidth="10" defaultColWidth="11.42578125" defaultRowHeight="12.75" x14ac:dyDescent="0.2"/>
  <cols>
    <col min="1" max="1" width="11.42578125" style="125"/>
    <col min="2" max="2" width="10" style="171" customWidth="1"/>
    <col min="3" max="3" width="51.28515625" style="171" customWidth="1"/>
    <col min="4" max="4" width="10.7109375" style="172" customWidth="1"/>
    <col min="5" max="5" width="17.5703125" style="171" bestFit="1" customWidth="1"/>
    <col min="6" max="6" width="19.28515625" style="172" customWidth="1"/>
    <col min="7" max="7" width="16.7109375" style="172" bestFit="1" customWidth="1"/>
    <col min="8" max="8" width="18.42578125" style="125" bestFit="1" customWidth="1"/>
    <col min="9" max="9" width="11.42578125" style="125"/>
    <col min="10" max="10" width="12.140625" style="125" bestFit="1" customWidth="1"/>
    <col min="11" max="16384" width="11.42578125" style="125"/>
  </cols>
  <sheetData>
    <row r="2" spans="2:10" ht="14.25" x14ac:dyDescent="0.2">
      <c r="B2" s="311" t="s">
        <v>2</v>
      </c>
      <c r="C2" s="311"/>
      <c r="D2" s="311"/>
      <c r="E2" s="311"/>
      <c r="F2" s="311"/>
      <c r="G2" s="311"/>
      <c r="H2" s="311"/>
    </row>
    <row r="3" spans="2:10" ht="69" customHeight="1" x14ac:dyDescent="0.2">
      <c r="B3" s="126" t="s">
        <v>1</v>
      </c>
      <c r="C3" s="322" t="s">
        <v>164</v>
      </c>
      <c r="D3" s="322"/>
      <c r="E3" s="322"/>
      <c r="F3" s="322"/>
      <c r="G3" s="322"/>
      <c r="H3" s="126">
        <v>1</v>
      </c>
    </row>
    <row r="4" spans="2:10" ht="14.25" x14ac:dyDescent="0.2">
      <c r="B4" s="313" t="s">
        <v>5</v>
      </c>
      <c r="C4" s="313"/>
      <c r="D4" s="313"/>
      <c r="E4" s="313"/>
      <c r="F4" s="313"/>
      <c r="G4" s="313"/>
      <c r="H4" s="313"/>
    </row>
    <row r="5" spans="2:10" ht="14.25" x14ac:dyDescent="0.2">
      <c r="B5" s="87" t="s">
        <v>7</v>
      </c>
      <c r="C5" s="87" t="s">
        <v>8</v>
      </c>
      <c r="D5" s="87" t="s">
        <v>3</v>
      </c>
      <c r="E5" s="87" t="s">
        <v>9</v>
      </c>
      <c r="F5" s="87" t="s">
        <v>10</v>
      </c>
      <c r="G5" s="87" t="s">
        <v>11</v>
      </c>
      <c r="H5" s="128" t="s">
        <v>12</v>
      </c>
    </row>
    <row r="6" spans="2:10" ht="14.25" x14ac:dyDescent="0.2">
      <c r="B6" s="129"/>
      <c r="C6" s="127" t="s">
        <v>52</v>
      </c>
      <c r="D6" s="90" t="s">
        <v>39</v>
      </c>
      <c r="E6" s="130">
        <v>36270</v>
      </c>
      <c r="F6" s="90">
        <v>0.79500000000000004</v>
      </c>
      <c r="G6" s="131">
        <v>0</v>
      </c>
      <c r="H6" s="132">
        <f>+E6*F6*(1+G6)</f>
        <v>28834.65</v>
      </c>
      <c r="J6" s="240"/>
    </row>
    <row r="7" spans="2:10" ht="14.25" x14ac:dyDescent="0.2">
      <c r="B7" s="129"/>
      <c r="C7" s="127" t="s">
        <v>20</v>
      </c>
      <c r="D7" s="90" t="s">
        <v>53</v>
      </c>
      <c r="E7" s="130">
        <v>60460.203960000013</v>
      </c>
      <c r="F7" s="90">
        <v>1</v>
      </c>
      <c r="G7" s="131">
        <v>0</v>
      </c>
      <c r="H7" s="132">
        <f t="shared" ref="H7:H9" si="0">+E7*F7*(1+G7)</f>
        <v>60460.203960000013</v>
      </c>
      <c r="J7" s="240"/>
    </row>
    <row r="8" spans="2:10" ht="14.25" x14ac:dyDescent="0.2">
      <c r="B8" s="129"/>
      <c r="C8" s="127" t="s">
        <v>51</v>
      </c>
      <c r="D8" s="90" t="s">
        <v>39</v>
      </c>
      <c r="E8" s="130">
        <v>70391.3652</v>
      </c>
      <c r="F8" s="90">
        <v>2</v>
      </c>
      <c r="G8" s="131">
        <v>0</v>
      </c>
      <c r="H8" s="132">
        <f t="shared" si="0"/>
        <v>140782.7304</v>
      </c>
      <c r="J8" s="240"/>
    </row>
    <row r="9" spans="2:10" ht="14.25" x14ac:dyDescent="0.2">
      <c r="B9" s="129"/>
      <c r="C9" s="127" t="s">
        <v>43</v>
      </c>
      <c r="D9" s="90" t="s">
        <v>39</v>
      </c>
      <c r="E9" s="130">
        <v>7254</v>
      </c>
      <c r="F9" s="90">
        <v>0.79500000000000004</v>
      </c>
      <c r="G9" s="131">
        <v>0</v>
      </c>
      <c r="H9" s="132">
        <f t="shared" si="0"/>
        <v>5766.93</v>
      </c>
      <c r="J9" s="240"/>
    </row>
    <row r="10" spans="2:10" ht="14.25" x14ac:dyDescent="0.2">
      <c r="B10" s="314"/>
      <c r="C10" s="315"/>
      <c r="D10" s="315"/>
      <c r="E10" s="316"/>
      <c r="F10" s="87" t="s">
        <v>14</v>
      </c>
      <c r="G10" s="87"/>
      <c r="H10" s="134">
        <f>ROUND(SUM(H6:H9),0)</f>
        <v>235845</v>
      </c>
      <c r="J10" s="240"/>
    </row>
    <row r="11" spans="2:10" ht="14.25" x14ac:dyDescent="0.2">
      <c r="B11" s="313" t="s">
        <v>15</v>
      </c>
      <c r="C11" s="313"/>
      <c r="D11" s="313"/>
      <c r="E11" s="313"/>
      <c r="F11" s="313"/>
      <c r="G11" s="313"/>
      <c r="H11" s="313"/>
      <c r="J11" s="240"/>
    </row>
    <row r="12" spans="2:10" ht="14.25" x14ac:dyDescent="0.2">
      <c r="B12" s="87" t="s">
        <v>7</v>
      </c>
      <c r="C12" s="87" t="s">
        <v>8</v>
      </c>
      <c r="D12" s="87" t="s">
        <v>3</v>
      </c>
      <c r="E12" s="87" t="s">
        <v>9</v>
      </c>
      <c r="F12" s="87" t="s">
        <v>10</v>
      </c>
      <c r="G12" s="87" t="s">
        <v>11</v>
      </c>
      <c r="H12" s="128" t="s">
        <v>12</v>
      </c>
      <c r="J12" s="240"/>
    </row>
    <row r="13" spans="2:10" ht="42.75" x14ac:dyDescent="0.2">
      <c r="B13" s="90"/>
      <c r="C13" s="141" t="s">
        <v>125</v>
      </c>
      <c r="D13" s="135" t="s">
        <v>25</v>
      </c>
      <c r="E13" s="221">
        <v>626896.55172413797</v>
      </c>
      <c r="F13" s="90">
        <v>1</v>
      </c>
      <c r="G13" s="151">
        <v>0</v>
      </c>
      <c r="H13" s="222">
        <f>+E13*F13</f>
        <v>626896.55172413797</v>
      </c>
      <c r="J13" s="240"/>
    </row>
    <row r="14" spans="2:10" ht="28.5" x14ac:dyDescent="0.2">
      <c r="B14" s="90"/>
      <c r="C14" s="137" t="s">
        <v>155</v>
      </c>
      <c r="D14" s="135" t="s">
        <v>25</v>
      </c>
      <c r="E14" s="138">
        <v>108620.68965517242</v>
      </c>
      <c r="F14" s="90">
        <v>1</v>
      </c>
      <c r="G14" s="151">
        <v>0</v>
      </c>
      <c r="H14" s="222">
        <f t="shared" ref="H14:H15" si="1">+E14*F14</f>
        <v>108620.68965517242</v>
      </c>
      <c r="J14" s="240"/>
    </row>
    <row r="15" spans="2:10" ht="28.5" x14ac:dyDescent="0.2">
      <c r="B15" s="90"/>
      <c r="C15" s="137" t="s">
        <v>156</v>
      </c>
      <c r="D15" s="135" t="s">
        <v>25</v>
      </c>
      <c r="E15" s="138">
        <v>14275.862068965518</v>
      </c>
      <c r="F15" s="90">
        <v>1</v>
      </c>
      <c r="G15" s="151">
        <v>0</v>
      </c>
      <c r="H15" s="222">
        <f t="shared" si="1"/>
        <v>14275.862068965518</v>
      </c>
      <c r="J15" s="240"/>
    </row>
    <row r="16" spans="2:10" ht="28.5" x14ac:dyDescent="0.2">
      <c r="B16" s="90"/>
      <c r="C16" s="225" t="s">
        <v>122</v>
      </c>
      <c r="D16" s="135" t="s">
        <v>25</v>
      </c>
      <c r="E16" s="221">
        <v>417931.03448275867</v>
      </c>
      <c r="F16" s="90">
        <v>2</v>
      </c>
      <c r="G16" s="151">
        <v>0</v>
      </c>
      <c r="H16" s="222">
        <f>+E16*F16</f>
        <v>835862.06896551733</v>
      </c>
      <c r="J16" s="240"/>
    </row>
    <row r="17" spans="2:10" ht="14.25" x14ac:dyDescent="0.2">
      <c r="B17" s="90"/>
      <c r="C17" s="137" t="s">
        <v>149</v>
      </c>
      <c r="D17" s="135" t="s">
        <v>25</v>
      </c>
      <c r="E17" s="221">
        <v>422076.92307692306</v>
      </c>
      <c r="F17" s="90">
        <v>1</v>
      </c>
      <c r="G17" s="151">
        <v>0</v>
      </c>
      <c r="H17" s="222">
        <f t="shared" ref="H17:H36" si="2">+E17*F17</f>
        <v>422076.92307692306</v>
      </c>
      <c r="J17" s="240"/>
    </row>
    <row r="18" spans="2:10" ht="28.5" x14ac:dyDescent="0.2">
      <c r="B18" s="90"/>
      <c r="C18" s="141" t="s">
        <v>133</v>
      </c>
      <c r="D18" s="135" t="s">
        <v>25</v>
      </c>
      <c r="E18" s="221">
        <v>672413.79310344835</v>
      </c>
      <c r="F18" s="90">
        <v>1</v>
      </c>
      <c r="G18" s="151">
        <v>0</v>
      </c>
      <c r="H18" s="222">
        <f>+E18*F18</f>
        <v>672413.79310344835</v>
      </c>
      <c r="J18" s="240"/>
    </row>
    <row r="19" spans="2:10" ht="14.25" x14ac:dyDescent="0.2">
      <c r="B19" s="90"/>
      <c r="C19" s="137" t="s">
        <v>47</v>
      </c>
      <c r="D19" s="135" t="s">
        <v>25</v>
      </c>
      <c r="E19" s="221">
        <v>38117.586206896551</v>
      </c>
      <c r="F19" s="90">
        <v>1</v>
      </c>
      <c r="G19" s="151">
        <v>0</v>
      </c>
      <c r="H19" s="222">
        <f>+E19*F19</f>
        <v>38117.586206896551</v>
      </c>
      <c r="J19" s="240"/>
    </row>
    <row r="20" spans="2:10" ht="14.25" x14ac:dyDescent="0.2">
      <c r="B20" s="90"/>
      <c r="C20" s="88" t="s">
        <v>143</v>
      </c>
      <c r="D20" s="89" t="s">
        <v>74</v>
      </c>
      <c r="E20" s="140">
        <v>20586.206896551725</v>
      </c>
      <c r="F20" s="90">
        <v>0.5</v>
      </c>
      <c r="G20" s="151">
        <v>0</v>
      </c>
      <c r="H20" s="222">
        <f>+E20*F20</f>
        <v>10293.103448275862</v>
      </c>
      <c r="J20" s="240"/>
    </row>
    <row r="21" spans="2:10" ht="14.25" x14ac:dyDescent="0.2">
      <c r="B21" s="90"/>
      <c r="C21" s="141" t="s">
        <v>132</v>
      </c>
      <c r="D21" s="135" t="s">
        <v>25</v>
      </c>
      <c r="E21" s="221">
        <v>107346.20689655172</v>
      </c>
      <c r="F21" s="90">
        <v>1</v>
      </c>
      <c r="G21" s="151">
        <v>0</v>
      </c>
      <c r="H21" s="222">
        <f t="shared" si="2"/>
        <v>107346.20689655172</v>
      </c>
      <c r="J21" s="240"/>
    </row>
    <row r="22" spans="2:10" ht="14.25" x14ac:dyDescent="0.2">
      <c r="B22" s="90"/>
      <c r="C22" s="141" t="s">
        <v>23</v>
      </c>
      <c r="D22" s="135" t="s">
        <v>25</v>
      </c>
      <c r="E22" s="221">
        <v>988923.82105263171</v>
      </c>
      <c r="F22" s="90">
        <v>1</v>
      </c>
      <c r="G22" s="151">
        <v>0</v>
      </c>
      <c r="H22" s="222">
        <f t="shared" si="2"/>
        <v>988923.82105263171</v>
      </c>
      <c r="J22" s="240"/>
    </row>
    <row r="23" spans="2:10" ht="14.25" x14ac:dyDescent="0.2">
      <c r="B23" s="90"/>
      <c r="C23" s="141" t="s">
        <v>168</v>
      </c>
      <c r="D23" s="135" t="s">
        <v>24</v>
      </c>
      <c r="E23" s="231">
        <v>3310.344827586207</v>
      </c>
      <c r="F23" s="90">
        <v>4</v>
      </c>
      <c r="G23" s="151">
        <v>0</v>
      </c>
      <c r="H23" s="222">
        <f t="shared" si="2"/>
        <v>13241.379310344828</v>
      </c>
      <c r="J23" s="240"/>
    </row>
    <row r="24" spans="2:10" ht="14.25" x14ac:dyDescent="0.2">
      <c r="B24" s="90"/>
      <c r="C24" s="141" t="s">
        <v>134</v>
      </c>
      <c r="D24" s="135" t="s">
        <v>25</v>
      </c>
      <c r="E24" s="231">
        <v>724.13793103448279</v>
      </c>
      <c r="F24" s="90">
        <v>12</v>
      </c>
      <c r="G24" s="151">
        <v>0</v>
      </c>
      <c r="H24" s="222">
        <f t="shared" si="2"/>
        <v>8689.6551724137935</v>
      </c>
      <c r="J24" s="240"/>
    </row>
    <row r="25" spans="2:10" ht="14.25" x14ac:dyDescent="0.2">
      <c r="B25" s="90"/>
      <c r="C25" s="141" t="s">
        <v>87</v>
      </c>
      <c r="D25" s="135" t="s">
        <v>25</v>
      </c>
      <c r="E25" s="221">
        <v>8793.1034482758623</v>
      </c>
      <c r="F25" s="90">
        <v>2</v>
      </c>
      <c r="G25" s="151">
        <v>0</v>
      </c>
      <c r="H25" s="222">
        <f t="shared" si="2"/>
        <v>17586.206896551725</v>
      </c>
      <c r="J25" s="240"/>
    </row>
    <row r="26" spans="2:10" ht="28.5" x14ac:dyDescent="0.2">
      <c r="B26" s="90"/>
      <c r="C26" s="141" t="s">
        <v>192</v>
      </c>
      <c r="D26" s="135" t="s">
        <v>25</v>
      </c>
      <c r="E26" s="221">
        <v>73369.655172413797</v>
      </c>
      <c r="F26" s="90">
        <v>2</v>
      </c>
      <c r="G26" s="151">
        <v>0</v>
      </c>
      <c r="H26" s="222">
        <f t="shared" ref="H26" si="3">+E26*F26</f>
        <v>146739.31034482759</v>
      </c>
      <c r="J26" s="240"/>
    </row>
    <row r="27" spans="2:10" ht="14.25" x14ac:dyDescent="0.2">
      <c r="B27" s="90"/>
      <c r="C27" s="141" t="s">
        <v>22</v>
      </c>
      <c r="D27" s="135" t="s">
        <v>24</v>
      </c>
      <c r="E27" s="221">
        <v>7086.2068965517246</v>
      </c>
      <c r="F27" s="90">
        <v>8</v>
      </c>
      <c r="G27" s="151">
        <v>0</v>
      </c>
      <c r="H27" s="222">
        <f t="shared" si="2"/>
        <v>56689.655172413797</v>
      </c>
      <c r="J27" s="240"/>
    </row>
    <row r="28" spans="2:10" ht="14.25" x14ac:dyDescent="0.2">
      <c r="B28" s="90"/>
      <c r="C28" s="141" t="s">
        <v>73</v>
      </c>
      <c r="D28" s="135" t="s">
        <v>25</v>
      </c>
      <c r="E28" s="221">
        <v>7749.310344827587</v>
      </c>
      <c r="F28" s="90">
        <v>10</v>
      </c>
      <c r="G28" s="151">
        <v>0</v>
      </c>
      <c r="H28" s="222">
        <f t="shared" si="2"/>
        <v>77493.10344827587</v>
      </c>
      <c r="J28" s="240"/>
    </row>
    <row r="29" spans="2:10" ht="14.25" x14ac:dyDescent="0.2">
      <c r="B29" s="90"/>
      <c r="C29" s="141" t="s">
        <v>28</v>
      </c>
      <c r="D29" s="135" t="s">
        <v>24</v>
      </c>
      <c r="E29" s="221">
        <v>3094.1379310344828</v>
      </c>
      <c r="F29" s="90">
        <v>15</v>
      </c>
      <c r="G29" s="151">
        <v>0</v>
      </c>
      <c r="H29" s="222">
        <f t="shared" si="2"/>
        <v>46412.068965517239</v>
      </c>
      <c r="J29" s="240"/>
    </row>
    <row r="30" spans="2:10" ht="28.5" x14ac:dyDescent="0.2">
      <c r="B30" s="90"/>
      <c r="C30" s="141" t="s">
        <v>190</v>
      </c>
      <c r="D30" s="135" t="s">
        <v>25</v>
      </c>
      <c r="E30" s="228">
        <v>3221.3793103448274</v>
      </c>
      <c r="F30" s="90">
        <v>6</v>
      </c>
      <c r="G30" s="151">
        <v>0.1</v>
      </c>
      <c r="H30" s="152">
        <f>+E30*F30*(1+G30)</f>
        <v>21261.103448275862</v>
      </c>
      <c r="J30" s="240"/>
    </row>
    <row r="31" spans="2:10" ht="14.25" x14ac:dyDescent="0.2">
      <c r="B31" s="90"/>
      <c r="C31" s="141" t="s">
        <v>191</v>
      </c>
      <c r="D31" s="135" t="s">
        <v>25</v>
      </c>
      <c r="E31" s="221">
        <v>615.51724137931035</v>
      </c>
      <c r="F31" s="90">
        <v>6</v>
      </c>
      <c r="G31" s="151">
        <v>0</v>
      </c>
      <c r="H31" s="222">
        <f t="shared" si="2"/>
        <v>3693.1034482758623</v>
      </c>
      <c r="J31" s="240"/>
    </row>
    <row r="32" spans="2:10" ht="14.25" x14ac:dyDescent="0.2">
      <c r="B32" s="90"/>
      <c r="C32" s="141" t="s">
        <v>29</v>
      </c>
      <c r="D32" s="135" t="s">
        <v>24</v>
      </c>
      <c r="E32" s="221">
        <v>6465.5172413793107</v>
      </c>
      <c r="F32" s="90">
        <v>81</v>
      </c>
      <c r="G32" s="151">
        <v>0</v>
      </c>
      <c r="H32" s="222">
        <f t="shared" si="2"/>
        <v>523706.89655172417</v>
      </c>
      <c r="J32" s="240"/>
    </row>
    <row r="33" spans="2:10" ht="14.25" x14ac:dyDescent="0.2">
      <c r="B33" s="90"/>
      <c r="C33" s="137" t="s">
        <v>141</v>
      </c>
      <c r="D33" s="135" t="s">
        <v>24</v>
      </c>
      <c r="E33" s="221">
        <v>21103.448275862069</v>
      </c>
      <c r="F33" s="90">
        <v>8</v>
      </c>
      <c r="G33" s="151">
        <v>0</v>
      </c>
      <c r="H33" s="222">
        <f t="shared" si="2"/>
        <v>168827.58620689655</v>
      </c>
      <c r="J33" s="240"/>
    </row>
    <row r="34" spans="2:10" ht="14.25" x14ac:dyDescent="0.2">
      <c r="B34" s="90"/>
      <c r="C34" s="137" t="s">
        <v>142</v>
      </c>
      <c r="D34" s="135" t="s">
        <v>25</v>
      </c>
      <c r="E34" s="221">
        <v>13034.48275862069</v>
      </c>
      <c r="F34" s="90">
        <v>1</v>
      </c>
      <c r="G34" s="151">
        <v>0</v>
      </c>
      <c r="H34" s="222">
        <f t="shared" si="2"/>
        <v>13034.48275862069</v>
      </c>
      <c r="J34" s="240"/>
    </row>
    <row r="35" spans="2:10" ht="14.25" x14ac:dyDescent="0.2">
      <c r="B35" s="90"/>
      <c r="C35" s="137" t="s">
        <v>146</v>
      </c>
      <c r="D35" s="135" t="s">
        <v>24</v>
      </c>
      <c r="E35" s="221">
        <v>16655.172413793101</v>
      </c>
      <c r="F35" s="142">
        <v>2</v>
      </c>
      <c r="G35" s="151">
        <v>0</v>
      </c>
      <c r="H35" s="222">
        <f t="shared" si="2"/>
        <v>33310.344827586203</v>
      </c>
      <c r="J35" s="240"/>
    </row>
    <row r="36" spans="2:10" ht="14.25" x14ac:dyDescent="0.2">
      <c r="B36" s="90"/>
      <c r="C36" s="141" t="s">
        <v>27</v>
      </c>
      <c r="D36" s="135" t="s">
        <v>25</v>
      </c>
      <c r="E36" s="221">
        <v>78206.896551724145</v>
      </c>
      <c r="F36" s="90">
        <v>1</v>
      </c>
      <c r="G36" s="151">
        <v>0</v>
      </c>
      <c r="H36" s="222">
        <f t="shared" si="2"/>
        <v>78206.896551724145</v>
      </c>
      <c r="J36" s="240"/>
    </row>
    <row r="37" spans="2:10" ht="14.25" x14ac:dyDescent="0.2">
      <c r="B37" s="143"/>
      <c r="C37" s="144"/>
      <c r="D37" s="145"/>
      <c r="E37" s="113"/>
      <c r="F37" s="146" t="s">
        <v>14</v>
      </c>
      <c r="G37" s="146"/>
      <c r="H37" s="147">
        <f>SUM(H13:H36)</f>
        <v>5033718.3993019694</v>
      </c>
      <c r="J37" s="240"/>
    </row>
    <row r="38" spans="2:10" ht="14.25" x14ac:dyDescent="0.2">
      <c r="B38" s="317" t="s">
        <v>16</v>
      </c>
      <c r="C38" s="318"/>
      <c r="D38" s="318"/>
      <c r="E38" s="318"/>
      <c r="F38" s="318"/>
      <c r="G38" s="318"/>
      <c r="H38" s="319"/>
      <c r="J38" s="240"/>
    </row>
    <row r="39" spans="2:10" ht="14.25" x14ac:dyDescent="0.2">
      <c r="B39" s="87" t="s">
        <v>7</v>
      </c>
      <c r="C39" s="87" t="s">
        <v>0</v>
      </c>
      <c r="D39" s="87" t="s">
        <v>3</v>
      </c>
      <c r="E39" s="87" t="s">
        <v>9</v>
      </c>
      <c r="F39" s="148" t="s">
        <v>10</v>
      </c>
      <c r="G39" s="149" t="s">
        <v>11</v>
      </c>
      <c r="H39" s="128" t="s">
        <v>12</v>
      </c>
      <c r="J39" s="240"/>
    </row>
    <row r="40" spans="2:10" ht="14.25" x14ac:dyDescent="0.2">
      <c r="B40" s="129"/>
      <c r="C40" s="141"/>
      <c r="D40" s="90"/>
      <c r="E40" s="150"/>
      <c r="F40" s="90"/>
      <c r="G40" s="151"/>
      <c r="H40" s="152"/>
      <c r="J40" s="240"/>
    </row>
    <row r="41" spans="2:10" ht="14.25" x14ac:dyDescent="0.2">
      <c r="B41" s="129"/>
      <c r="C41" s="141"/>
      <c r="D41" s="90"/>
      <c r="E41" s="150"/>
      <c r="F41" s="90"/>
      <c r="G41" s="151"/>
      <c r="H41" s="152"/>
      <c r="J41" s="240"/>
    </row>
    <row r="42" spans="2:10" ht="14.25" x14ac:dyDescent="0.2">
      <c r="B42" s="129"/>
      <c r="C42" s="141"/>
      <c r="D42" s="90"/>
      <c r="E42" s="150"/>
      <c r="F42" s="90"/>
      <c r="G42" s="151"/>
      <c r="H42" s="152"/>
      <c r="J42" s="240"/>
    </row>
    <row r="43" spans="2:10" ht="14.25" x14ac:dyDescent="0.2">
      <c r="B43" s="153"/>
      <c r="C43" s="154"/>
      <c r="D43" s="155"/>
      <c r="E43" s="156"/>
      <c r="F43" s="90" t="s">
        <v>14</v>
      </c>
      <c r="G43" s="90"/>
      <c r="H43" s="134">
        <f>ROUND(SUM(H40:H42),0)</f>
        <v>0</v>
      </c>
      <c r="J43" s="240"/>
    </row>
    <row r="44" spans="2:10" ht="14.25" x14ac:dyDescent="0.2">
      <c r="B44" s="313" t="s">
        <v>17</v>
      </c>
      <c r="C44" s="313"/>
      <c r="D44" s="313"/>
      <c r="E44" s="313"/>
      <c r="F44" s="313"/>
      <c r="G44" s="313"/>
      <c r="H44" s="313"/>
      <c r="J44" s="240"/>
    </row>
    <row r="45" spans="2:10" ht="15" customHeight="1" x14ac:dyDescent="0.2">
      <c r="B45" s="320" t="s">
        <v>8</v>
      </c>
      <c r="C45" s="321"/>
      <c r="D45" s="87" t="s">
        <v>3</v>
      </c>
      <c r="E45" s="87" t="s">
        <v>9</v>
      </c>
      <c r="F45" s="87" t="s">
        <v>10</v>
      </c>
      <c r="G45" s="87" t="s">
        <v>11</v>
      </c>
      <c r="H45" s="128" t="s">
        <v>12</v>
      </c>
      <c r="J45" s="240"/>
    </row>
    <row r="46" spans="2:10" ht="28.5" x14ac:dyDescent="0.2">
      <c r="B46" s="129" t="s">
        <v>171</v>
      </c>
      <c r="C46" s="141" t="s">
        <v>173</v>
      </c>
      <c r="D46" s="90" t="s">
        <v>170</v>
      </c>
      <c r="E46" s="150">
        <v>31097.172600000002</v>
      </c>
      <c r="F46" s="90">
        <v>16</v>
      </c>
      <c r="G46" s="151">
        <v>0</v>
      </c>
      <c r="H46" s="152">
        <f>IF(E46="-","-",E46*F46*(1+G46))</f>
        <v>497554.76160000003</v>
      </c>
      <c r="J46" s="240"/>
    </row>
    <row r="47" spans="2:10" ht="28.5" x14ac:dyDescent="0.2">
      <c r="B47" s="129" t="s">
        <v>171</v>
      </c>
      <c r="C47" s="141" t="s">
        <v>176</v>
      </c>
      <c r="D47" s="90" t="s">
        <v>170</v>
      </c>
      <c r="E47" s="150">
        <v>31097.172600000002</v>
      </c>
      <c r="F47" s="90">
        <v>16</v>
      </c>
      <c r="G47" s="151">
        <v>0</v>
      </c>
      <c r="H47" s="152">
        <f>IF(E47="-","-",E47*F47*(1+G47))</f>
        <v>497554.76160000003</v>
      </c>
      <c r="J47" s="240"/>
    </row>
    <row r="48" spans="2:10" ht="14.25" x14ac:dyDescent="0.2">
      <c r="B48" s="88" t="s">
        <v>179</v>
      </c>
      <c r="C48" s="141" t="s">
        <v>178</v>
      </c>
      <c r="D48" s="90" t="s">
        <v>177</v>
      </c>
      <c r="E48" s="150">
        <v>7382571.3468000013</v>
      </c>
      <c r="F48" s="90">
        <v>2.9000000000000001E-2</v>
      </c>
      <c r="G48" s="151">
        <v>0</v>
      </c>
      <c r="H48" s="152">
        <f>IF(E48="-","-",E48*F48*(1+G48))</f>
        <v>214094.56905720005</v>
      </c>
      <c r="J48" s="240"/>
    </row>
    <row r="49" spans="2:10" ht="14.25" x14ac:dyDescent="0.2">
      <c r="B49" s="157"/>
      <c r="C49" s="141" t="s">
        <v>19</v>
      </c>
      <c r="D49" s="90" t="s">
        <v>19</v>
      </c>
      <c r="E49" s="158" t="s">
        <v>19</v>
      </c>
      <c r="F49" s="90"/>
      <c r="G49" s="131"/>
      <c r="H49" s="132" t="str">
        <f>IF(E49="-","-",E49*F49*(1+G49))</f>
        <v>-</v>
      </c>
      <c r="J49" s="199"/>
    </row>
    <row r="50" spans="2:10" ht="14.25" x14ac:dyDescent="0.2">
      <c r="B50" s="312" t="s">
        <v>14</v>
      </c>
      <c r="C50" s="312"/>
      <c r="D50" s="312"/>
      <c r="E50" s="312"/>
      <c r="F50" s="312"/>
      <c r="G50" s="87"/>
      <c r="H50" s="134">
        <f>ROUND(SUM(H46:H49),0)</f>
        <v>1209204</v>
      </c>
    </row>
    <row r="51" spans="2:10" ht="38.25" customHeight="1" x14ac:dyDescent="0.2">
      <c r="B51" s="159"/>
      <c r="C51" s="159"/>
      <c r="D51" s="160"/>
      <c r="E51" s="159"/>
      <c r="F51" s="160"/>
      <c r="G51" s="161"/>
      <c r="H51" s="162"/>
    </row>
    <row r="52" spans="2:10" x14ac:dyDescent="0.2">
      <c r="B52" s="163"/>
      <c r="C52" s="164"/>
      <c r="D52" s="165"/>
      <c r="E52" s="163"/>
      <c r="F52" s="166" t="s">
        <v>18</v>
      </c>
      <c r="G52" s="166"/>
      <c r="H52" s="167">
        <f>H10+H37+H43+H50</f>
        <v>6478767.3993019694</v>
      </c>
    </row>
    <row r="53" spans="2:10" ht="15" customHeight="1" x14ac:dyDescent="0.2">
      <c r="B53" s="168"/>
      <c r="C53" s="168"/>
      <c r="D53" s="169"/>
      <c r="E53" s="168"/>
      <c r="F53" s="310"/>
      <c r="G53" s="310"/>
      <c r="H53" s="170"/>
    </row>
    <row r="54" spans="2:10" ht="18" customHeight="1" x14ac:dyDescent="0.2">
      <c r="B54" s="168"/>
      <c r="C54" s="169"/>
      <c r="D54" s="169"/>
      <c r="E54" s="168"/>
      <c r="F54" s="169"/>
      <c r="G54" s="169"/>
      <c r="H54" s="170"/>
    </row>
    <row r="55" spans="2:10" x14ac:dyDescent="0.2">
      <c r="B55" s="168"/>
      <c r="D55" s="169"/>
      <c r="E55" s="168"/>
      <c r="F55" s="169"/>
      <c r="G55" s="169"/>
      <c r="H55" s="170"/>
    </row>
    <row r="56" spans="2:10" x14ac:dyDescent="0.2">
      <c r="B56" s="168"/>
      <c r="C56" s="168"/>
      <c r="D56" s="169"/>
      <c r="E56" s="168"/>
      <c r="F56" s="169"/>
      <c r="G56" s="169"/>
      <c r="H56" s="170"/>
    </row>
    <row r="57" spans="2:10" x14ac:dyDescent="0.2">
      <c r="B57" s="168"/>
      <c r="C57" s="168"/>
      <c r="D57" s="169"/>
      <c r="E57" s="168"/>
      <c r="F57" s="169"/>
      <c r="G57" s="169"/>
      <c r="H57" s="170"/>
    </row>
  </sheetData>
  <mergeCells count="10">
    <mergeCell ref="F53:G53"/>
    <mergeCell ref="B2:H2"/>
    <mergeCell ref="B50:F50"/>
    <mergeCell ref="B4:H4"/>
    <mergeCell ref="B10:E10"/>
    <mergeCell ref="B11:H11"/>
    <mergeCell ref="B38:H38"/>
    <mergeCell ref="B44:H44"/>
    <mergeCell ref="B45:C45"/>
    <mergeCell ref="C3:G3"/>
  </mergeCells>
  <pageMargins left="0.7" right="0.7" top="0.75" bottom="0.75" header="0.3" footer="0.3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85F0-3E2B-4648-8A7F-BEF348FAF3A0}">
  <sheetPr>
    <tabColor theme="5" tint="0.59999389629810485"/>
  </sheetPr>
  <dimension ref="B2:J58"/>
  <sheetViews>
    <sheetView topLeftCell="A27" zoomScale="97" zoomScaleNormal="97" workbookViewId="0">
      <selection activeCell="J46" sqref="J46:J50"/>
    </sheetView>
  </sheetViews>
  <sheetFormatPr baseColWidth="10" defaultColWidth="11.42578125" defaultRowHeight="12.75" x14ac:dyDescent="0.2"/>
  <cols>
    <col min="1" max="1" width="11.42578125" style="125"/>
    <col min="2" max="2" width="10.42578125" style="171" customWidth="1"/>
    <col min="3" max="3" width="51.28515625" style="125" customWidth="1"/>
    <col min="4" max="4" width="10.7109375" style="172" customWidth="1"/>
    <col min="5" max="5" width="20" style="171" customWidth="1"/>
    <col min="6" max="6" width="17.5703125" style="172" customWidth="1"/>
    <col min="7" max="7" width="16.7109375" style="172" bestFit="1" customWidth="1"/>
    <col min="8" max="8" width="18.42578125" style="125" bestFit="1" customWidth="1"/>
    <col min="9" max="9" width="11.42578125" style="125"/>
    <col min="10" max="10" width="12.42578125" style="125" bestFit="1" customWidth="1"/>
    <col min="11" max="16384" width="11.42578125" style="125"/>
  </cols>
  <sheetData>
    <row r="2" spans="2:10" ht="14.25" x14ac:dyDescent="0.2">
      <c r="B2" s="311" t="s">
        <v>2</v>
      </c>
      <c r="C2" s="311"/>
      <c r="D2" s="311"/>
      <c r="E2" s="311"/>
      <c r="F2" s="311"/>
      <c r="G2" s="311"/>
      <c r="H2" s="311"/>
    </row>
    <row r="3" spans="2:10" ht="69" customHeight="1" x14ac:dyDescent="0.2">
      <c r="B3" s="126" t="s">
        <v>1</v>
      </c>
      <c r="C3" s="322" t="s">
        <v>165</v>
      </c>
      <c r="D3" s="322"/>
      <c r="E3" s="322"/>
      <c r="F3" s="322"/>
      <c r="G3" s="322"/>
      <c r="H3" s="126">
        <v>2</v>
      </c>
    </row>
    <row r="4" spans="2:10" ht="14.25" x14ac:dyDescent="0.2">
      <c r="B4" s="313" t="s">
        <v>5</v>
      </c>
      <c r="C4" s="313"/>
      <c r="D4" s="313"/>
      <c r="E4" s="313"/>
      <c r="F4" s="313"/>
      <c r="G4" s="313"/>
      <c r="H4" s="313"/>
    </row>
    <row r="5" spans="2:10" ht="14.25" x14ac:dyDescent="0.2">
      <c r="B5" s="87" t="s">
        <v>7</v>
      </c>
      <c r="C5" s="128" t="s">
        <v>8</v>
      </c>
      <c r="D5" s="87" t="s">
        <v>3</v>
      </c>
      <c r="E5" s="87" t="s">
        <v>9</v>
      </c>
      <c r="F5" s="87" t="s">
        <v>10</v>
      </c>
      <c r="G5" s="87" t="s">
        <v>11</v>
      </c>
      <c r="H5" s="128" t="s">
        <v>12</v>
      </c>
    </row>
    <row r="6" spans="2:10" ht="14.25" x14ac:dyDescent="0.2">
      <c r="B6" s="129"/>
      <c r="C6" s="173" t="s">
        <v>52</v>
      </c>
      <c r="D6" s="90" t="s">
        <v>39</v>
      </c>
      <c r="E6" s="130">
        <v>36270</v>
      </c>
      <c r="F6" s="90">
        <v>0.71599999999999997</v>
      </c>
      <c r="G6" s="131">
        <v>0</v>
      </c>
      <c r="H6" s="132">
        <f>+E6*F6*(1+G6)</f>
        <v>25969.32</v>
      </c>
      <c r="J6" s="240"/>
    </row>
    <row r="7" spans="2:10" ht="14.25" x14ac:dyDescent="0.2">
      <c r="B7" s="129"/>
      <c r="C7" s="127" t="s">
        <v>20</v>
      </c>
      <c r="D7" s="90" t="s">
        <v>53</v>
      </c>
      <c r="E7" s="130">
        <v>57507.173100000007</v>
      </c>
      <c r="F7" s="90">
        <v>1</v>
      </c>
      <c r="G7" s="131">
        <v>0</v>
      </c>
      <c r="H7" s="132">
        <f t="shared" ref="H7:H9" si="0">+E7*F7*(1+G7)</f>
        <v>57507.173100000007</v>
      </c>
      <c r="J7" s="240"/>
    </row>
    <row r="8" spans="2:10" ht="14.25" x14ac:dyDescent="0.2">
      <c r="B8" s="129"/>
      <c r="C8" s="173" t="s">
        <v>51</v>
      </c>
      <c r="D8" s="90" t="s">
        <v>39</v>
      </c>
      <c r="E8" s="130">
        <v>70391.3652</v>
      </c>
      <c r="F8" s="90">
        <v>2</v>
      </c>
      <c r="G8" s="131">
        <v>0</v>
      </c>
      <c r="H8" s="132">
        <f t="shared" si="0"/>
        <v>140782.7304</v>
      </c>
      <c r="J8" s="240"/>
    </row>
    <row r="9" spans="2:10" ht="14.25" x14ac:dyDescent="0.2">
      <c r="B9" s="129"/>
      <c r="C9" s="173" t="s">
        <v>43</v>
      </c>
      <c r="D9" s="90" t="s">
        <v>39</v>
      </c>
      <c r="E9" s="130">
        <v>7254</v>
      </c>
      <c r="F9" s="90">
        <v>0.71599999999999997</v>
      </c>
      <c r="G9" s="131">
        <v>0</v>
      </c>
      <c r="H9" s="132">
        <f t="shared" si="0"/>
        <v>5193.8639999999996</v>
      </c>
      <c r="J9" s="240"/>
    </row>
    <row r="10" spans="2:10" ht="14.25" x14ac:dyDescent="0.2">
      <c r="B10" s="314"/>
      <c r="C10" s="315"/>
      <c r="D10" s="315"/>
      <c r="E10" s="316"/>
      <c r="F10" s="87" t="s">
        <v>14</v>
      </c>
      <c r="G10" s="87"/>
      <c r="H10" s="134">
        <f>ROUND(SUM(H6:H9),0)</f>
        <v>229453</v>
      </c>
      <c r="J10" s="240"/>
    </row>
    <row r="11" spans="2:10" ht="14.25" x14ac:dyDescent="0.2">
      <c r="B11" s="313" t="s">
        <v>15</v>
      </c>
      <c r="C11" s="313"/>
      <c r="D11" s="313"/>
      <c r="E11" s="313"/>
      <c r="F11" s="313"/>
      <c r="G11" s="313"/>
      <c r="H11" s="313"/>
      <c r="J11" s="240"/>
    </row>
    <row r="12" spans="2:10" ht="14.25" x14ac:dyDescent="0.2">
      <c r="B12" s="87" t="s">
        <v>7</v>
      </c>
      <c r="C12" s="128" t="s">
        <v>8</v>
      </c>
      <c r="D12" s="87" t="s">
        <v>3</v>
      </c>
      <c r="E12" s="87" t="s">
        <v>9</v>
      </c>
      <c r="F12" s="87" t="s">
        <v>10</v>
      </c>
      <c r="G12" s="87" t="s">
        <v>11</v>
      </c>
      <c r="H12" s="128" t="s">
        <v>12</v>
      </c>
      <c r="J12" s="240"/>
    </row>
    <row r="13" spans="2:10" ht="42.75" x14ac:dyDescent="0.2">
      <c r="B13" s="90"/>
      <c r="C13" s="141" t="s">
        <v>125</v>
      </c>
      <c r="D13" s="135" t="s">
        <v>25</v>
      </c>
      <c r="E13" s="221">
        <v>626896.55172413797</v>
      </c>
      <c r="F13" s="90">
        <v>1</v>
      </c>
      <c r="G13" s="151">
        <v>0</v>
      </c>
      <c r="H13" s="222">
        <f>+E13*F13</f>
        <v>626896.55172413797</v>
      </c>
      <c r="J13" s="240"/>
    </row>
    <row r="14" spans="2:10" ht="28.5" x14ac:dyDescent="0.2">
      <c r="B14" s="90"/>
      <c r="C14" s="137" t="s">
        <v>155</v>
      </c>
      <c r="D14" s="135" t="s">
        <v>25</v>
      </c>
      <c r="E14" s="138">
        <v>108620.68965517242</v>
      </c>
      <c r="F14" s="90">
        <v>1</v>
      </c>
      <c r="G14" s="151">
        <v>0</v>
      </c>
      <c r="H14" s="222">
        <f t="shared" ref="H14:H15" si="1">+E14*F14</f>
        <v>108620.68965517242</v>
      </c>
      <c r="J14" s="240"/>
    </row>
    <row r="15" spans="2:10" ht="28.5" x14ac:dyDescent="0.2">
      <c r="B15" s="90"/>
      <c r="C15" s="137" t="s">
        <v>156</v>
      </c>
      <c r="D15" s="135" t="s">
        <v>25</v>
      </c>
      <c r="E15" s="138">
        <v>14275.862068965518</v>
      </c>
      <c r="F15" s="90">
        <v>1</v>
      </c>
      <c r="G15" s="151">
        <v>0</v>
      </c>
      <c r="H15" s="222">
        <f t="shared" si="1"/>
        <v>14275.862068965518</v>
      </c>
      <c r="J15" s="240"/>
    </row>
    <row r="16" spans="2:10" ht="28.5" x14ac:dyDescent="0.2">
      <c r="B16" s="90"/>
      <c r="C16" s="225" t="s">
        <v>122</v>
      </c>
      <c r="D16" s="135" t="s">
        <v>25</v>
      </c>
      <c r="E16" s="221">
        <v>417931.03448275867</v>
      </c>
      <c r="F16" s="90">
        <v>1</v>
      </c>
      <c r="G16" s="151">
        <v>0</v>
      </c>
      <c r="H16" s="222">
        <f>+E16*F16</f>
        <v>417931.03448275867</v>
      </c>
      <c r="J16" s="240"/>
    </row>
    <row r="17" spans="2:10" ht="14.25" x14ac:dyDescent="0.2">
      <c r="B17" s="90"/>
      <c r="C17" s="137" t="s">
        <v>149</v>
      </c>
      <c r="D17" s="135" t="s">
        <v>25</v>
      </c>
      <c r="E17" s="221">
        <v>422076.92307692306</v>
      </c>
      <c r="F17" s="90">
        <v>1</v>
      </c>
      <c r="G17" s="151">
        <v>0</v>
      </c>
      <c r="H17" s="222">
        <f t="shared" ref="H17:H36" si="2">+E17*F17</f>
        <v>422076.92307692306</v>
      </c>
      <c r="J17" s="240"/>
    </row>
    <row r="18" spans="2:10" ht="28.5" x14ac:dyDescent="0.2">
      <c r="B18" s="90"/>
      <c r="C18" s="141" t="s">
        <v>133</v>
      </c>
      <c r="D18" s="135" t="s">
        <v>25</v>
      </c>
      <c r="E18" s="221">
        <v>672413.79310344835</v>
      </c>
      <c r="F18" s="90">
        <v>1</v>
      </c>
      <c r="G18" s="151">
        <v>0</v>
      </c>
      <c r="H18" s="222">
        <f>+E18*F18</f>
        <v>672413.79310344835</v>
      </c>
      <c r="J18" s="240"/>
    </row>
    <row r="19" spans="2:10" ht="14.25" x14ac:dyDescent="0.2">
      <c r="B19" s="90"/>
      <c r="C19" s="137" t="s">
        <v>47</v>
      </c>
      <c r="D19" s="135" t="s">
        <v>25</v>
      </c>
      <c r="E19" s="221">
        <v>38117.586206896551</v>
      </c>
      <c r="F19" s="90">
        <v>1</v>
      </c>
      <c r="G19" s="151">
        <v>0</v>
      </c>
      <c r="H19" s="222">
        <f>+E19*F19</f>
        <v>38117.586206896551</v>
      </c>
      <c r="J19" s="240"/>
    </row>
    <row r="20" spans="2:10" ht="14.25" x14ac:dyDescent="0.2">
      <c r="B20" s="90"/>
      <c r="C20" s="88" t="s">
        <v>143</v>
      </c>
      <c r="D20" s="89" t="s">
        <v>74</v>
      </c>
      <c r="E20" s="140">
        <v>20586.206896551725</v>
      </c>
      <c r="F20" s="90">
        <v>0.5</v>
      </c>
      <c r="G20" s="151">
        <v>0</v>
      </c>
      <c r="H20" s="222">
        <f>+E20*F20</f>
        <v>10293.103448275862</v>
      </c>
      <c r="J20" s="240"/>
    </row>
    <row r="21" spans="2:10" ht="14.25" x14ac:dyDescent="0.2">
      <c r="B21" s="90"/>
      <c r="C21" s="141" t="s">
        <v>132</v>
      </c>
      <c r="D21" s="135" t="s">
        <v>25</v>
      </c>
      <c r="E21" s="221">
        <v>107346.20689655172</v>
      </c>
      <c r="F21" s="90">
        <v>1</v>
      </c>
      <c r="G21" s="151">
        <v>0</v>
      </c>
      <c r="H21" s="222">
        <f t="shared" si="2"/>
        <v>107346.20689655172</v>
      </c>
      <c r="J21" s="240"/>
    </row>
    <row r="22" spans="2:10" ht="14.25" x14ac:dyDescent="0.2">
      <c r="B22" s="90"/>
      <c r="C22" s="137" t="s">
        <v>23</v>
      </c>
      <c r="D22" s="135" t="s">
        <v>25</v>
      </c>
      <c r="E22" s="221">
        <v>988923.82105263171</v>
      </c>
      <c r="F22" s="90">
        <v>1</v>
      </c>
      <c r="G22" s="151">
        <v>0</v>
      </c>
      <c r="H22" s="222">
        <f t="shared" si="2"/>
        <v>988923.82105263171</v>
      </c>
      <c r="J22" s="240"/>
    </row>
    <row r="23" spans="2:10" ht="14.25" x14ac:dyDescent="0.2">
      <c r="B23" s="90"/>
      <c r="C23" s="141" t="s">
        <v>168</v>
      </c>
      <c r="D23" s="135" t="s">
        <v>24</v>
      </c>
      <c r="E23" s="231">
        <v>3310.344827586207</v>
      </c>
      <c r="F23" s="90">
        <v>4</v>
      </c>
      <c r="G23" s="151">
        <v>0</v>
      </c>
      <c r="H23" s="222">
        <f t="shared" si="2"/>
        <v>13241.379310344828</v>
      </c>
      <c r="J23" s="240"/>
    </row>
    <row r="24" spans="2:10" ht="14.25" x14ac:dyDescent="0.2">
      <c r="B24" s="90"/>
      <c r="C24" s="141" t="s">
        <v>134</v>
      </c>
      <c r="D24" s="135" t="s">
        <v>25</v>
      </c>
      <c r="E24" s="231">
        <v>724.13793103448279</v>
      </c>
      <c r="F24" s="90">
        <v>12</v>
      </c>
      <c r="G24" s="151">
        <v>0</v>
      </c>
      <c r="H24" s="222">
        <f t="shared" si="2"/>
        <v>8689.6551724137935</v>
      </c>
      <c r="J24" s="240"/>
    </row>
    <row r="25" spans="2:10" ht="14.25" x14ac:dyDescent="0.2">
      <c r="B25" s="90"/>
      <c r="C25" s="137" t="s">
        <v>21</v>
      </c>
      <c r="D25" s="135" t="s">
        <v>25</v>
      </c>
      <c r="E25" s="221">
        <v>8793.1034482758623</v>
      </c>
      <c r="F25" s="90">
        <v>1</v>
      </c>
      <c r="G25" s="151">
        <v>0</v>
      </c>
      <c r="H25" s="222">
        <f t="shared" si="2"/>
        <v>8793.1034482758623</v>
      </c>
      <c r="J25" s="240"/>
    </row>
    <row r="26" spans="2:10" ht="28.5" x14ac:dyDescent="0.2">
      <c r="B26" s="90"/>
      <c r="C26" s="141" t="s">
        <v>192</v>
      </c>
      <c r="D26" s="135" t="s">
        <v>25</v>
      </c>
      <c r="E26" s="221">
        <v>73369.655172413797</v>
      </c>
      <c r="F26" s="90">
        <v>1</v>
      </c>
      <c r="G26" s="151">
        <v>0</v>
      </c>
      <c r="H26" s="222">
        <f t="shared" si="2"/>
        <v>73369.655172413797</v>
      </c>
      <c r="J26" s="240"/>
    </row>
    <row r="27" spans="2:10" ht="14.25" x14ac:dyDescent="0.2">
      <c r="B27" s="90"/>
      <c r="C27" s="137" t="s">
        <v>22</v>
      </c>
      <c r="D27" s="135" t="s">
        <v>24</v>
      </c>
      <c r="E27" s="221">
        <v>7086.2068965517246</v>
      </c>
      <c r="F27" s="90">
        <v>6</v>
      </c>
      <c r="G27" s="151">
        <v>0</v>
      </c>
      <c r="H27" s="222">
        <f t="shared" si="2"/>
        <v>42517.241379310348</v>
      </c>
      <c r="J27" s="240"/>
    </row>
    <row r="28" spans="2:10" ht="14.25" x14ac:dyDescent="0.2">
      <c r="B28" s="90"/>
      <c r="C28" s="137" t="s">
        <v>73</v>
      </c>
      <c r="D28" s="135" t="s">
        <v>25</v>
      </c>
      <c r="E28" s="221">
        <v>7749.310344827587</v>
      </c>
      <c r="F28" s="90">
        <v>6</v>
      </c>
      <c r="G28" s="151">
        <v>0</v>
      </c>
      <c r="H28" s="222">
        <f t="shared" si="2"/>
        <v>46495.862068965522</v>
      </c>
      <c r="J28" s="240"/>
    </row>
    <row r="29" spans="2:10" ht="14.25" x14ac:dyDescent="0.2">
      <c r="B29" s="90"/>
      <c r="C29" s="137" t="s">
        <v>28</v>
      </c>
      <c r="D29" s="135" t="s">
        <v>24</v>
      </c>
      <c r="E29" s="221">
        <v>3094.1379310344828</v>
      </c>
      <c r="F29" s="90">
        <v>15</v>
      </c>
      <c r="G29" s="151">
        <v>0</v>
      </c>
      <c r="H29" s="222">
        <f t="shared" si="2"/>
        <v>46412.068965517239</v>
      </c>
      <c r="J29" s="240"/>
    </row>
    <row r="30" spans="2:10" ht="28.5" x14ac:dyDescent="0.2">
      <c r="B30" s="90"/>
      <c r="C30" s="141" t="s">
        <v>190</v>
      </c>
      <c r="D30" s="135" t="s">
        <v>25</v>
      </c>
      <c r="E30" s="228">
        <v>3221.3793103448274</v>
      </c>
      <c r="F30" s="90">
        <v>6</v>
      </c>
      <c r="G30" s="151">
        <v>0.1</v>
      </c>
      <c r="H30" s="152">
        <f>+E30*F30*(1+G30)</f>
        <v>21261.103448275862</v>
      </c>
      <c r="J30" s="240"/>
    </row>
    <row r="31" spans="2:10" ht="14.25" x14ac:dyDescent="0.2">
      <c r="B31" s="90"/>
      <c r="C31" s="141" t="s">
        <v>191</v>
      </c>
      <c r="D31" s="135" t="s">
        <v>25</v>
      </c>
      <c r="E31" s="221">
        <v>615.51724137931035</v>
      </c>
      <c r="F31" s="90">
        <v>6</v>
      </c>
      <c r="G31" s="151">
        <v>0</v>
      </c>
      <c r="H31" s="222">
        <f t="shared" si="2"/>
        <v>3693.1034482758623</v>
      </c>
      <c r="J31" s="240"/>
    </row>
    <row r="32" spans="2:10" ht="14.25" x14ac:dyDescent="0.2">
      <c r="B32" s="90"/>
      <c r="C32" s="137" t="s">
        <v>29</v>
      </c>
      <c r="D32" s="135" t="s">
        <v>24</v>
      </c>
      <c r="E32" s="221">
        <v>6465.5172413793107</v>
      </c>
      <c r="F32" s="90">
        <v>73</v>
      </c>
      <c r="G32" s="151">
        <v>0</v>
      </c>
      <c r="H32" s="222">
        <f t="shared" si="2"/>
        <v>471982.75862068968</v>
      </c>
      <c r="J32" s="240"/>
    </row>
    <row r="33" spans="2:10" ht="14.25" x14ac:dyDescent="0.2">
      <c r="B33" s="90"/>
      <c r="C33" s="137" t="s">
        <v>141</v>
      </c>
      <c r="D33" s="135" t="s">
        <v>24</v>
      </c>
      <c r="E33" s="221">
        <v>21103.448275862069</v>
      </c>
      <c r="F33" s="90">
        <v>4</v>
      </c>
      <c r="G33" s="151">
        <v>0</v>
      </c>
      <c r="H33" s="222">
        <f t="shared" si="2"/>
        <v>84413.793103448275</v>
      </c>
      <c r="J33" s="240"/>
    </row>
    <row r="34" spans="2:10" ht="14.25" x14ac:dyDescent="0.2">
      <c r="B34" s="90"/>
      <c r="C34" s="137" t="s">
        <v>142</v>
      </c>
      <c r="D34" s="135" t="s">
        <v>25</v>
      </c>
      <c r="E34" s="221">
        <v>13034.48275862069</v>
      </c>
      <c r="F34" s="90">
        <v>1</v>
      </c>
      <c r="G34" s="151">
        <v>0</v>
      </c>
      <c r="H34" s="222">
        <f t="shared" si="2"/>
        <v>13034.48275862069</v>
      </c>
      <c r="J34" s="240"/>
    </row>
    <row r="35" spans="2:10" ht="14.25" x14ac:dyDescent="0.2">
      <c r="B35" s="90"/>
      <c r="C35" s="137" t="s">
        <v>146</v>
      </c>
      <c r="D35" s="135" t="s">
        <v>24</v>
      </c>
      <c r="E35" s="221">
        <v>16655.172413793101</v>
      </c>
      <c r="F35" s="142">
        <v>2</v>
      </c>
      <c r="G35" s="151">
        <v>0</v>
      </c>
      <c r="H35" s="222">
        <f t="shared" si="2"/>
        <v>33310.344827586203</v>
      </c>
      <c r="J35" s="240"/>
    </row>
    <row r="36" spans="2:10" ht="14.25" x14ac:dyDescent="0.2">
      <c r="B36" s="90"/>
      <c r="C36" s="137" t="s">
        <v>27</v>
      </c>
      <c r="D36" s="135" t="s">
        <v>25</v>
      </c>
      <c r="E36" s="221">
        <v>78206.896551724145</v>
      </c>
      <c r="F36" s="90">
        <v>1</v>
      </c>
      <c r="G36" s="151">
        <v>0</v>
      </c>
      <c r="H36" s="222">
        <f t="shared" si="2"/>
        <v>78206.896551724145</v>
      </c>
      <c r="J36" s="240"/>
    </row>
    <row r="37" spans="2:10" ht="14.25" x14ac:dyDescent="0.2">
      <c r="B37" s="143"/>
      <c r="C37" s="144"/>
      <c r="D37" s="145"/>
      <c r="E37" s="113"/>
      <c r="F37" s="146" t="s">
        <v>14</v>
      </c>
      <c r="G37" s="146"/>
      <c r="H37" s="147">
        <f>SUM(H13:H36)</f>
        <v>4352317.0199916251</v>
      </c>
      <c r="J37" s="240"/>
    </row>
    <row r="38" spans="2:10" ht="14.25" x14ac:dyDescent="0.2">
      <c r="B38" s="313" t="s">
        <v>16</v>
      </c>
      <c r="C38" s="313"/>
      <c r="D38" s="313"/>
      <c r="E38" s="313"/>
      <c r="F38" s="313"/>
      <c r="G38" s="313"/>
      <c r="H38" s="313"/>
      <c r="J38" s="240"/>
    </row>
    <row r="39" spans="2:10" ht="14.25" x14ac:dyDescent="0.2">
      <c r="B39" s="87" t="s">
        <v>7</v>
      </c>
      <c r="C39" s="128" t="s">
        <v>0</v>
      </c>
      <c r="D39" s="87" t="s">
        <v>3</v>
      </c>
      <c r="E39" s="87" t="s">
        <v>9</v>
      </c>
      <c r="F39" s="148" t="s">
        <v>10</v>
      </c>
      <c r="G39" s="149" t="s">
        <v>11</v>
      </c>
      <c r="H39" s="128" t="s">
        <v>12</v>
      </c>
      <c r="J39" s="240"/>
    </row>
    <row r="40" spans="2:10" ht="14.25" x14ac:dyDescent="0.2">
      <c r="B40" s="129"/>
      <c r="C40" s="137"/>
      <c r="D40" s="90"/>
      <c r="E40" s="158"/>
      <c r="F40" s="90"/>
      <c r="G40" s="131"/>
      <c r="H40" s="132"/>
      <c r="J40" s="240"/>
    </row>
    <row r="41" spans="2:10" ht="14.25" x14ac:dyDescent="0.2">
      <c r="B41" s="129"/>
      <c r="C41" s="174"/>
      <c r="D41" s="90"/>
      <c r="E41" s="175"/>
      <c r="F41" s="90"/>
      <c r="G41" s="131"/>
      <c r="H41" s="132"/>
      <c r="J41" s="240"/>
    </row>
    <row r="42" spans="2:10" ht="14.25" x14ac:dyDescent="0.2">
      <c r="B42" s="129"/>
      <c r="C42" s="137"/>
      <c r="D42" s="90"/>
      <c r="E42" s="175"/>
      <c r="F42" s="90"/>
      <c r="G42" s="131"/>
      <c r="H42" s="132"/>
      <c r="J42" s="240"/>
    </row>
    <row r="43" spans="2:10" ht="14.25" x14ac:dyDescent="0.2">
      <c r="B43" s="153"/>
      <c r="C43" s="154"/>
      <c r="D43" s="155"/>
      <c r="E43" s="156"/>
      <c r="F43" s="90" t="s">
        <v>14</v>
      </c>
      <c r="G43" s="90"/>
      <c r="H43" s="134">
        <f>ROUND(SUM(H40:H42),0)</f>
        <v>0</v>
      </c>
      <c r="J43" s="240"/>
    </row>
    <row r="44" spans="2:10" ht="14.25" x14ac:dyDescent="0.2">
      <c r="B44" s="313" t="s">
        <v>17</v>
      </c>
      <c r="C44" s="313"/>
      <c r="D44" s="313"/>
      <c r="E44" s="313"/>
      <c r="F44" s="313"/>
      <c r="G44" s="313"/>
      <c r="H44" s="313"/>
      <c r="J44" s="240"/>
    </row>
    <row r="45" spans="2:10" ht="15" customHeight="1" x14ac:dyDescent="0.2">
      <c r="B45" s="320" t="s">
        <v>8</v>
      </c>
      <c r="C45" s="321"/>
      <c r="D45" s="87" t="s">
        <v>3</v>
      </c>
      <c r="E45" s="87" t="s">
        <v>9</v>
      </c>
      <c r="F45" s="87" t="s">
        <v>10</v>
      </c>
      <c r="G45" s="87" t="s">
        <v>11</v>
      </c>
      <c r="H45" s="128" t="s">
        <v>12</v>
      </c>
      <c r="J45" s="240"/>
    </row>
    <row r="46" spans="2:10" ht="28.5" x14ac:dyDescent="0.2">
      <c r="B46" s="129" t="s">
        <v>171</v>
      </c>
      <c r="C46" s="141" t="s">
        <v>173</v>
      </c>
      <c r="D46" s="90" t="s">
        <v>170</v>
      </c>
      <c r="E46" s="150">
        <v>31097.172600000002</v>
      </c>
      <c r="F46" s="90">
        <v>16</v>
      </c>
      <c r="G46" s="151">
        <v>0</v>
      </c>
      <c r="H46" s="152">
        <f>IF(E46="-","-",E46*F46*(1+G46))</f>
        <v>497554.76160000003</v>
      </c>
      <c r="J46" s="240"/>
    </row>
    <row r="47" spans="2:10" ht="28.5" x14ac:dyDescent="0.2">
      <c r="B47" s="129" t="s">
        <v>171</v>
      </c>
      <c r="C47" s="141" t="s">
        <v>176</v>
      </c>
      <c r="D47" s="90" t="s">
        <v>170</v>
      </c>
      <c r="E47" s="150">
        <v>31097.172600000002</v>
      </c>
      <c r="F47" s="90">
        <v>16</v>
      </c>
      <c r="G47" s="151">
        <v>0</v>
      </c>
      <c r="H47" s="152">
        <f>IF(E47="-","-",E47*F47*(1+G47))</f>
        <v>497554.76160000003</v>
      </c>
      <c r="J47" s="240"/>
    </row>
    <row r="48" spans="2:10" ht="14.25" x14ac:dyDescent="0.2">
      <c r="B48" s="88" t="s">
        <v>179</v>
      </c>
      <c r="C48" s="141" t="s">
        <v>178</v>
      </c>
      <c r="D48" s="90" t="s">
        <v>177</v>
      </c>
      <c r="E48" s="150">
        <v>7382571.3468000013</v>
      </c>
      <c r="F48" s="90">
        <v>2.1000000000000001E-2</v>
      </c>
      <c r="G48" s="151">
        <v>0</v>
      </c>
      <c r="H48" s="152">
        <f>IF(E48="-","-",E48*F48*(1+G48))</f>
        <v>155033.99828280005</v>
      </c>
      <c r="J48" s="240"/>
    </row>
    <row r="49" spans="2:10" x14ac:dyDescent="0.2">
      <c r="B49" s="176"/>
      <c r="C49" s="177"/>
      <c r="D49" s="164"/>
      <c r="E49" s="237"/>
      <c r="F49" s="164"/>
      <c r="G49" s="238"/>
      <c r="H49" s="239"/>
      <c r="J49" s="240"/>
    </row>
    <row r="50" spans="2:10" x14ac:dyDescent="0.2">
      <c r="B50" s="176"/>
      <c r="C50" s="177" t="s">
        <v>19</v>
      </c>
      <c r="D50" s="164" t="s">
        <v>19</v>
      </c>
      <c r="E50" s="178" t="s">
        <v>19</v>
      </c>
      <c r="F50" s="164"/>
      <c r="G50" s="179"/>
      <c r="H50" s="180" t="str">
        <f>IF(E50="-","-",E50*F50*(1+G50))</f>
        <v>-</v>
      </c>
    </row>
    <row r="51" spans="2:10" x14ac:dyDescent="0.2">
      <c r="B51" s="323" t="s">
        <v>14</v>
      </c>
      <c r="C51" s="324"/>
      <c r="D51" s="324"/>
      <c r="E51" s="324"/>
      <c r="F51" s="325"/>
      <c r="G51" s="181"/>
      <c r="H51" s="182">
        <f>ROUND(SUM(H46:H50),0)</f>
        <v>1150144</v>
      </c>
    </row>
    <row r="52" spans="2:10" ht="38.25" customHeight="1" x14ac:dyDescent="0.2">
      <c r="B52" s="183"/>
      <c r="C52" s="170"/>
      <c r="D52" s="169"/>
      <c r="E52" s="168"/>
      <c r="F52" s="169"/>
      <c r="G52" s="169"/>
      <c r="H52" s="184"/>
    </row>
    <row r="53" spans="2:10" x14ac:dyDescent="0.2">
      <c r="B53" s="183"/>
      <c r="C53" s="185"/>
      <c r="D53" s="169"/>
      <c r="E53" s="168"/>
      <c r="F53" s="166" t="s">
        <v>18</v>
      </c>
      <c r="G53" s="166"/>
      <c r="H53" s="167">
        <f>H10+H37+H43+H51</f>
        <v>5731914.0199916251</v>
      </c>
    </row>
    <row r="54" spans="2:10" x14ac:dyDescent="0.2">
      <c r="B54" s="183"/>
      <c r="C54" s="170"/>
      <c r="D54" s="169"/>
      <c r="E54" s="168"/>
      <c r="F54" s="169"/>
      <c r="G54" s="169"/>
      <c r="H54" s="184"/>
    </row>
    <row r="55" spans="2:10" ht="38.25" customHeight="1" x14ac:dyDescent="0.2">
      <c r="B55" s="183"/>
      <c r="C55" s="186"/>
      <c r="D55" s="169"/>
      <c r="E55" s="168"/>
      <c r="F55" s="169"/>
      <c r="G55" s="169"/>
      <c r="H55" s="184"/>
    </row>
    <row r="56" spans="2:10" x14ac:dyDescent="0.2">
      <c r="B56" s="183"/>
      <c r="D56" s="169"/>
      <c r="E56" s="168"/>
      <c r="F56" s="169"/>
      <c r="G56" s="169"/>
      <c r="H56" s="184"/>
    </row>
    <row r="57" spans="2:10" x14ac:dyDescent="0.2">
      <c r="B57" s="183"/>
      <c r="C57" s="170"/>
      <c r="D57" s="169"/>
      <c r="E57" s="168"/>
      <c r="F57" s="169"/>
      <c r="G57" s="169"/>
      <c r="H57" s="184"/>
    </row>
    <row r="58" spans="2:10" x14ac:dyDescent="0.2">
      <c r="B58" s="187"/>
      <c r="C58" s="188"/>
      <c r="D58" s="189"/>
      <c r="E58" s="190"/>
      <c r="F58" s="189"/>
      <c r="G58" s="189"/>
      <c r="H58" s="191"/>
    </row>
  </sheetData>
  <mergeCells count="9">
    <mergeCell ref="B44:H44"/>
    <mergeCell ref="B45:C45"/>
    <mergeCell ref="B51:F51"/>
    <mergeCell ref="B2:H2"/>
    <mergeCell ref="C3:G3"/>
    <mergeCell ref="B4:H4"/>
    <mergeCell ref="B10:E10"/>
    <mergeCell ref="B11:H11"/>
    <mergeCell ref="B38:H38"/>
  </mergeCells>
  <pageMargins left="0.7" right="0.7" top="0.75" bottom="0.75" header="0.3" footer="0.3"/>
  <pageSetup paperSize="9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A9F1-D67F-43ED-8D5D-B689600C3D82}">
  <sheetPr>
    <tabColor theme="6" tint="-0.499984740745262"/>
  </sheetPr>
  <dimension ref="B2:J65"/>
  <sheetViews>
    <sheetView topLeftCell="A35" zoomScale="90" zoomScaleNormal="90" workbookViewId="0">
      <selection activeCell="J55" sqref="J55:J59"/>
    </sheetView>
  </sheetViews>
  <sheetFormatPr baseColWidth="10" defaultColWidth="11.42578125" defaultRowHeight="12.75" x14ac:dyDescent="0.2"/>
  <cols>
    <col min="1" max="1" width="11.42578125" style="125"/>
    <col min="2" max="2" width="9.5703125" style="171" customWidth="1"/>
    <col min="3" max="3" width="51.28515625" style="125" customWidth="1"/>
    <col min="4" max="4" width="10.7109375" style="125" customWidth="1"/>
    <col min="5" max="5" width="19.5703125" style="171" customWidth="1"/>
    <col min="6" max="6" width="16.28515625" style="204" bestFit="1" customWidth="1"/>
    <col min="7" max="7" width="16.85546875" style="172" bestFit="1" customWidth="1"/>
    <col min="8" max="8" width="18.5703125" style="125" bestFit="1" customWidth="1"/>
    <col min="9" max="9" width="11.42578125" style="125"/>
    <col min="10" max="10" width="13.5703125" style="125" bestFit="1" customWidth="1"/>
    <col min="11" max="16384" width="11.42578125" style="125"/>
  </cols>
  <sheetData>
    <row r="2" spans="2:10" ht="14.25" x14ac:dyDescent="0.2">
      <c r="B2" s="311" t="s">
        <v>2</v>
      </c>
      <c r="C2" s="311"/>
      <c r="D2" s="311"/>
      <c r="E2" s="311"/>
      <c r="F2" s="311"/>
      <c r="G2" s="311"/>
      <c r="H2" s="311"/>
    </row>
    <row r="3" spans="2:10" ht="69" customHeight="1" x14ac:dyDescent="0.2">
      <c r="B3" s="126" t="s">
        <v>1</v>
      </c>
      <c r="C3" s="322" t="s">
        <v>159</v>
      </c>
      <c r="D3" s="322"/>
      <c r="E3" s="322"/>
      <c r="F3" s="322"/>
      <c r="G3" s="322"/>
      <c r="H3" s="126">
        <v>4</v>
      </c>
    </row>
    <row r="4" spans="2:10" ht="14.25" x14ac:dyDescent="0.2">
      <c r="B4" s="313" t="s">
        <v>5</v>
      </c>
      <c r="C4" s="313"/>
      <c r="D4" s="313"/>
      <c r="E4" s="313"/>
      <c r="F4" s="313"/>
      <c r="G4" s="313"/>
      <c r="H4" s="313"/>
    </row>
    <row r="5" spans="2:10" ht="14.25" x14ac:dyDescent="0.2">
      <c r="B5" s="87" t="s">
        <v>7</v>
      </c>
      <c r="C5" s="128" t="s">
        <v>8</v>
      </c>
      <c r="D5" s="128" t="s">
        <v>3</v>
      </c>
      <c r="E5" s="87" t="s">
        <v>9</v>
      </c>
      <c r="F5" s="192" t="s">
        <v>10</v>
      </c>
      <c r="G5" s="193" t="s">
        <v>11</v>
      </c>
      <c r="H5" s="128" t="s">
        <v>12</v>
      </c>
    </row>
    <row r="6" spans="2:10" ht="14.25" x14ac:dyDescent="0.2">
      <c r="B6" s="129"/>
      <c r="C6" s="173" t="s">
        <v>52</v>
      </c>
      <c r="D6" s="90" t="s">
        <v>39</v>
      </c>
      <c r="E6" s="130">
        <v>36270</v>
      </c>
      <c r="F6" s="90">
        <v>1.698</v>
      </c>
      <c r="G6" s="131">
        <v>0</v>
      </c>
      <c r="H6" s="132">
        <f>+E6*F6*(1+G6)</f>
        <v>61586.46</v>
      </c>
      <c r="J6" s="240"/>
    </row>
    <row r="7" spans="2:10" ht="14.25" x14ac:dyDescent="0.2">
      <c r="B7" s="129"/>
      <c r="C7" s="127" t="s">
        <v>20</v>
      </c>
      <c r="D7" s="90" t="s">
        <v>53</v>
      </c>
      <c r="E7" s="130">
        <v>57507.173100000007</v>
      </c>
      <c r="F7" s="90">
        <v>1</v>
      </c>
      <c r="G7" s="131">
        <v>0</v>
      </c>
      <c r="H7" s="132">
        <f t="shared" ref="H7:H9" si="0">+E7*F7*(1+G7)</f>
        <v>57507.173100000007</v>
      </c>
      <c r="J7" s="240"/>
    </row>
    <row r="8" spans="2:10" ht="14.25" x14ac:dyDescent="0.2">
      <c r="B8" s="129"/>
      <c r="C8" s="173" t="s">
        <v>51</v>
      </c>
      <c r="D8" s="90" t="s">
        <v>39</v>
      </c>
      <c r="E8" s="130">
        <v>70391.3652</v>
      </c>
      <c r="F8" s="90">
        <v>2</v>
      </c>
      <c r="G8" s="131">
        <v>0</v>
      </c>
      <c r="H8" s="132">
        <f t="shared" si="0"/>
        <v>140782.7304</v>
      </c>
      <c r="J8" s="240"/>
    </row>
    <row r="9" spans="2:10" ht="14.25" x14ac:dyDescent="0.2">
      <c r="B9" s="129"/>
      <c r="C9" s="173" t="s">
        <v>43</v>
      </c>
      <c r="D9" s="90" t="s">
        <v>39</v>
      </c>
      <c r="E9" s="130">
        <v>7254</v>
      </c>
      <c r="F9" s="90">
        <v>1.698</v>
      </c>
      <c r="G9" s="131">
        <v>0</v>
      </c>
      <c r="H9" s="132">
        <f t="shared" si="0"/>
        <v>12317.291999999999</v>
      </c>
      <c r="J9" s="240"/>
    </row>
    <row r="10" spans="2:10" ht="14.25" x14ac:dyDescent="0.2">
      <c r="B10" s="314"/>
      <c r="C10" s="315"/>
      <c r="D10" s="315"/>
      <c r="E10" s="316"/>
      <c r="F10" s="192" t="s">
        <v>14</v>
      </c>
      <c r="G10" s="193"/>
      <c r="H10" s="134">
        <f>ROUND(SUM(H6:H9),0)</f>
        <v>272194</v>
      </c>
    </row>
    <row r="11" spans="2:10" ht="14.25" x14ac:dyDescent="0.2">
      <c r="B11" s="313" t="s">
        <v>15</v>
      </c>
      <c r="C11" s="313"/>
      <c r="D11" s="313"/>
      <c r="E11" s="313"/>
      <c r="F11" s="313"/>
      <c r="G11" s="313"/>
      <c r="H11" s="313"/>
    </row>
    <row r="12" spans="2:10" ht="14.25" x14ac:dyDescent="0.2">
      <c r="B12" s="87" t="s">
        <v>7</v>
      </c>
      <c r="C12" s="128" t="s">
        <v>8</v>
      </c>
      <c r="D12" s="128" t="s">
        <v>3</v>
      </c>
      <c r="E12" s="87" t="s">
        <v>9</v>
      </c>
      <c r="F12" s="192" t="s">
        <v>10</v>
      </c>
      <c r="G12" s="87" t="s">
        <v>11</v>
      </c>
      <c r="H12" s="128" t="s">
        <v>12</v>
      </c>
    </row>
    <row r="13" spans="2:10" ht="42.75" x14ac:dyDescent="0.2">
      <c r="B13" s="90"/>
      <c r="C13" s="141" t="s">
        <v>125</v>
      </c>
      <c r="D13" s="135" t="s">
        <v>25</v>
      </c>
      <c r="E13" s="221">
        <v>626896.55172413797</v>
      </c>
      <c r="F13" s="142">
        <v>1</v>
      </c>
      <c r="G13" s="151">
        <v>0</v>
      </c>
      <c r="H13" s="222">
        <f>+E13*F13</f>
        <v>626896.55172413797</v>
      </c>
      <c r="J13" s="199"/>
    </row>
    <row r="14" spans="2:10" ht="28.5" x14ac:dyDescent="0.2">
      <c r="B14" s="90"/>
      <c r="C14" s="137" t="s">
        <v>155</v>
      </c>
      <c r="D14" s="135" t="s">
        <v>25</v>
      </c>
      <c r="E14" s="138">
        <v>108620.68965517242</v>
      </c>
      <c r="F14" s="90">
        <v>1</v>
      </c>
      <c r="G14" s="151">
        <v>0</v>
      </c>
      <c r="H14" s="222">
        <f t="shared" ref="H14:H15" si="1">+E14*F14</f>
        <v>108620.68965517242</v>
      </c>
      <c r="J14" s="199"/>
    </row>
    <row r="15" spans="2:10" ht="28.5" x14ac:dyDescent="0.2">
      <c r="B15" s="90"/>
      <c r="C15" s="137" t="s">
        <v>156</v>
      </c>
      <c r="D15" s="135" t="s">
        <v>25</v>
      </c>
      <c r="E15" s="138">
        <v>14275.862068965518</v>
      </c>
      <c r="F15" s="90">
        <v>1</v>
      </c>
      <c r="G15" s="151">
        <v>0</v>
      </c>
      <c r="H15" s="222">
        <f t="shared" si="1"/>
        <v>14275.862068965518</v>
      </c>
      <c r="J15" s="199"/>
    </row>
    <row r="16" spans="2:10" ht="14.25" x14ac:dyDescent="0.2">
      <c r="B16" s="90"/>
      <c r="C16" s="88" t="s">
        <v>36</v>
      </c>
      <c r="D16" s="135" t="s">
        <v>25</v>
      </c>
      <c r="E16" s="221">
        <v>2720874.96</v>
      </c>
      <c r="F16" s="142">
        <v>1</v>
      </c>
      <c r="G16" s="151">
        <v>0</v>
      </c>
      <c r="H16" s="222">
        <f>+E16*F16</f>
        <v>2720874.96</v>
      </c>
      <c r="J16" s="199"/>
    </row>
    <row r="17" spans="2:10" ht="14.25" x14ac:dyDescent="0.2">
      <c r="B17" s="90"/>
      <c r="C17" s="88" t="s">
        <v>154</v>
      </c>
      <c r="D17" s="135" t="s">
        <v>25</v>
      </c>
      <c r="E17" s="221">
        <v>276675</v>
      </c>
      <c r="F17" s="142">
        <v>1</v>
      </c>
      <c r="G17" s="151">
        <v>0</v>
      </c>
      <c r="H17" s="222">
        <f>+E17*F17</f>
        <v>276675</v>
      </c>
      <c r="J17" s="199"/>
    </row>
    <row r="18" spans="2:10" ht="14.25" x14ac:dyDescent="0.2">
      <c r="B18" s="90"/>
      <c r="C18" s="137" t="s">
        <v>33</v>
      </c>
      <c r="D18" s="135" t="s">
        <v>25</v>
      </c>
      <c r="E18" s="221">
        <v>744827.70000000007</v>
      </c>
      <c r="F18" s="142">
        <v>1</v>
      </c>
      <c r="G18" s="151">
        <v>0</v>
      </c>
      <c r="H18" s="222">
        <f>+E18*F18</f>
        <v>744827.70000000007</v>
      </c>
      <c r="J18" s="199"/>
    </row>
    <row r="19" spans="2:10" ht="14.25" x14ac:dyDescent="0.2">
      <c r="B19" s="90"/>
      <c r="C19" s="137" t="s">
        <v>31</v>
      </c>
      <c r="D19" s="135" t="s">
        <v>25</v>
      </c>
      <c r="E19" s="221">
        <v>289737.78000000003</v>
      </c>
      <c r="F19" s="142">
        <v>1</v>
      </c>
      <c r="G19" s="151">
        <v>0</v>
      </c>
      <c r="H19" s="222">
        <f t="shared" ref="H19:H45" si="2">+E19*F19</f>
        <v>289737.78000000003</v>
      </c>
      <c r="J19" s="199"/>
    </row>
    <row r="20" spans="2:10" ht="14.25" x14ac:dyDescent="0.2">
      <c r="B20" s="90"/>
      <c r="C20" s="137" t="s">
        <v>149</v>
      </c>
      <c r="D20" s="135" t="s">
        <v>25</v>
      </c>
      <c r="E20" s="221">
        <v>422076.78</v>
      </c>
      <c r="F20" s="142">
        <v>1</v>
      </c>
      <c r="G20" s="151">
        <v>0</v>
      </c>
      <c r="H20" s="222">
        <f t="shared" si="2"/>
        <v>422076.78</v>
      </c>
      <c r="J20" s="199"/>
    </row>
    <row r="21" spans="2:10" ht="28.5" x14ac:dyDescent="0.2">
      <c r="B21" s="90"/>
      <c r="C21" s="137" t="s">
        <v>78</v>
      </c>
      <c r="D21" s="135" t="s">
        <v>25</v>
      </c>
      <c r="E21" s="221">
        <v>1039608.8700000001</v>
      </c>
      <c r="F21" s="142">
        <v>1</v>
      </c>
      <c r="G21" s="151">
        <v>0</v>
      </c>
      <c r="H21" s="222">
        <f>+E21*F21</f>
        <v>1039608.8700000001</v>
      </c>
      <c r="J21" s="199"/>
    </row>
    <row r="22" spans="2:10" ht="28.5" x14ac:dyDescent="0.2">
      <c r="B22" s="90"/>
      <c r="C22" s="137" t="s">
        <v>151</v>
      </c>
      <c r="D22" s="135" t="s">
        <v>25</v>
      </c>
      <c r="E22" s="221">
        <v>374295.24</v>
      </c>
      <c r="F22" s="142">
        <v>1</v>
      </c>
      <c r="G22" s="151">
        <v>0</v>
      </c>
      <c r="H22" s="222">
        <f t="shared" si="2"/>
        <v>374295.24</v>
      </c>
      <c r="J22" s="199"/>
    </row>
    <row r="23" spans="2:10" ht="14.25" x14ac:dyDescent="0.2">
      <c r="B23" s="90"/>
      <c r="C23" s="137" t="s">
        <v>82</v>
      </c>
      <c r="D23" s="135" t="s">
        <v>25</v>
      </c>
      <c r="E23" s="221">
        <v>254700.96000000002</v>
      </c>
      <c r="F23" s="142">
        <v>1</v>
      </c>
      <c r="G23" s="151">
        <v>0</v>
      </c>
      <c r="H23" s="222">
        <f t="shared" si="2"/>
        <v>254700.96000000002</v>
      </c>
      <c r="J23" s="199"/>
    </row>
    <row r="24" spans="2:10" ht="14.25" x14ac:dyDescent="0.2">
      <c r="B24" s="90"/>
      <c r="C24" s="137" t="s">
        <v>34</v>
      </c>
      <c r="D24" s="135" t="s">
        <v>25</v>
      </c>
      <c r="E24" s="221">
        <v>1387211.25</v>
      </c>
      <c r="F24" s="142">
        <v>1</v>
      </c>
      <c r="G24" s="151">
        <v>0</v>
      </c>
      <c r="H24" s="222">
        <f t="shared" si="2"/>
        <v>1387211.25</v>
      </c>
      <c r="J24" s="199"/>
    </row>
    <row r="25" spans="2:10" ht="14.25" x14ac:dyDescent="0.2">
      <c r="B25" s="90"/>
      <c r="C25" s="137" t="s">
        <v>35</v>
      </c>
      <c r="D25" s="135" t="s">
        <v>25</v>
      </c>
      <c r="E25" s="221">
        <v>443279.85000000003</v>
      </c>
      <c r="F25" s="142">
        <v>1</v>
      </c>
      <c r="G25" s="151">
        <v>0</v>
      </c>
      <c r="H25" s="222">
        <f t="shared" si="2"/>
        <v>443279.85000000003</v>
      </c>
      <c r="J25" s="199"/>
    </row>
    <row r="26" spans="2:10" ht="14.25" x14ac:dyDescent="0.2">
      <c r="B26" s="90"/>
      <c r="C26" s="137" t="s">
        <v>26</v>
      </c>
      <c r="D26" s="135" t="s">
        <v>25</v>
      </c>
      <c r="E26" s="221">
        <v>828879.24</v>
      </c>
      <c r="F26" s="142">
        <v>2</v>
      </c>
      <c r="G26" s="151">
        <v>0</v>
      </c>
      <c r="H26" s="222">
        <f t="shared" si="2"/>
        <v>1657758.48</v>
      </c>
      <c r="J26" s="199"/>
    </row>
    <row r="27" spans="2:10" ht="14.25" x14ac:dyDescent="0.2">
      <c r="B27" s="90"/>
      <c r="C27" s="137" t="s">
        <v>37</v>
      </c>
      <c r="D27" s="135" t="s">
        <v>25</v>
      </c>
      <c r="E27" s="221">
        <v>2749392.48</v>
      </c>
      <c r="F27" s="142">
        <v>1</v>
      </c>
      <c r="G27" s="151">
        <v>0</v>
      </c>
      <c r="H27" s="222">
        <f t="shared" si="2"/>
        <v>2749392.48</v>
      </c>
      <c r="J27" s="199"/>
    </row>
    <row r="28" spans="2:10" ht="14.25" x14ac:dyDescent="0.2">
      <c r="B28" s="90"/>
      <c r="C28" s="141" t="s">
        <v>168</v>
      </c>
      <c r="D28" s="135" t="s">
        <v>24</v>
      </c>
      <c r="E28" s="231">
        <v>3309.8700000000003</v>
      </c>
      <c r="F28" s="90">
        <v>4</v>
      </c>
      <c r="G28" s="151">
        <v>0</v>
      </c>
      <c r="H28" s="222">
        <f t="shared" si="2"/>
        <v>13239.480000000001</v>
      </c>
      <c r="J28" s="199"/>
    </row>
    <row r="29" spans="2:10" ht="14.25" x14ac:dyDescent="0.2">
      <c r="B29" s="90"/>
      <c r="C29" s="141" t="s">
        <v>134</v>
      </c>
      <c r="D29" s="135" t="s">
        <v>25</v>
      </c>
      <c r="E29" s="231">
        <v>724.47</v>
      </c>
      <c r="F29" s="90">
        <v>12</v>
      </c>
      <c r="G29" s="151">
        <v>0</v>
      </c>
      <c r="H29" s="222">
        <f t="shared" si="2"/>
        <v>8693.64</v>
      </c>
      <c r="J29" s="199"/>
    </row>
    <row r="30" spans="2:10" ht="14.25" x14ac:dyDescent="0.2">
      <c r="B30" s="90"/>
      <c r="C30" s="137" t="s">
        <v>21</v>
      </c>
      <c r="D30" s="135" t="s">
        <v>25</v>
      </c>
      <c r="E30" s="221">
        <v>8793.15</v>
      </c>
      <c r="F30" s="142">
        <v>1</v>
      </c>
      <c r="G30" s="151">
        <v>0</v>
      </c>
      <c r="H30" s="222">
        <f t="shared" si="2"/>
        <v>8793.15</v>
      </c>
      <c r="J30" s="199"/>
    </row>
    <row r="31" spans="2:10" ht="14.25" x14ac:dyDescent="0.2">
      <c r="B31" s="90"/>
      <c r="C31" s="137" t="s">
        <v>22</v>
      </c>
      <c r="D31" s="135" t="s">
        <v>24</v>
      </c>
      <c r="E31" s="221">
        <v>7086.6</v>
      </c>
      <c r="F31" s="142">
        <v>16</v>
      </c>
      <c r="G31" s="151">
        <v>0</v>
      </c>
      <c r="H31" s="222">
        <f t="shared" si="2"/>
        <v>113385.60000000001</v>
      </c>
      <c r="J31" s="199"/>
    </row>
    <row r="32" spans="2:10" ht="14.25" x14ac:dyDescent="0.2">
      <c r="B32" s="90"/>
      <c r="C32" s="137" t="s">
        <v>73</v>
      </c>
      <c r="D32" s="135" t="s">
        <v>25</v>
      </c>
      <c r="E32" s="221">
        <v>7749.6900000000005</v>
      </c>
      <c r="F32" s="90">
        <v>4</v>
      </c>
      <c r="G32" s="151">
        <v>0</v>
      </c>
      <c r="H32" s="222">
        <f t="shared" ref="H32:H34" si="3">+E32*F32</f>
        <v>30998.760000000002</v>
      </c>
      <c r="J32" s="199"/>
    </row>
    <row r="33" spans="2:10" ht="28.5" x14ac:dyDescent="0.2">
      <c r="B33" s="90"/>
      <c r="C33" s="141" t="s">
        <v>190</v>
      </c>
      <c r="D33" s="135" t="s">
        <v>25</v>
      </c>
      <c r="E33" s="228">
        <v>3221.52</v>
      </c>
      <c r="F33" s="90">
        <v>6</v>
      </c>
      <c r="G33" s="151">
        <v>0.1</v>
      </c>
      <c r="H33" s="152">
        <f>+E33*F33*(1+G33)</f>
        <v>21262.031999999999</v>
      </c>
      <c r="J33" s="199"/>
    </row>
    <row r="34" spans="2:10" ht="14.25" x14ac:dyDescent="0.2">
      <c r="B34" s="90"/>
      <c r="C34" s="141" t="s">
        <v>191</v>
      </c>
      <c r="D34" s="135" t="s">
        <v>25</v>
      </c>
      <c r="E34" s="221">
        <v>615.66000000000008</v>
      </c>
      <c r="F34" s="90">
        <v>6</v>
      </c>
      <c r="G34" s="151">
        <v>0</v>
      </c>
      <c r="H34" s="222">
        <f t="shared" si="3"/>
        <v>3693.9600000000005</v>
      </c>
      <c r="J34" s="199"/>
    </row>
    <row r="35" spans="2:10" ht="14.25" x14ac:dyDescent="0.2">
      <c r="B35" s="90"/>
      <c r="C35" s="137" t="s">
        <v>28</v>
      </c>
      <c r="D35" s="135" t="s">
        <v>24</v>
      </c>
      <c r="E35" s="221">
        <v>3094.11</v>
      </c>
      <c r="F35" s="142">
        <v>9</v>
      </c>
      <c r="G35" s="151">
        <v>0</v>
      </c>
      <c r="H35" s="222">
        <f t="shared" si="2"/>
        <v>27846.99</v>
      </c>
      <c r="J35" s="199"/>
    </row>
    <row r="36" spans="2:10" ht="14.25" x14ac:dyDescent="0.2">
      <c r="B36" s="90"/>
      <c r="C36" s="137" t="s">
        <v>142</v>
      </c>
      <c r="D36" s="135" t="s">
        <v>25</v>
      </c>
      <c r="E36" s="221">
        <v>13034.880000000001</v>
      </c>
      <c r="F36" s="90">
        <v>1</v>
      </c>
      <c r="G36" s="151">
        <v>0</v>
      </c>
      <c r="H36" s="222">
        <f t="shared" si="2"/>
        <v>13034.880000000001</v>
      </c>
      <c r="J36" s="199"/>
    </row>
    <row r="37" spans="2:10" ht="14.25" x14ac:dyDescent="0.2">
      <c r="B37" s="90"/>
      <c r="C37" s="137" t="s">
        <v>29</v>
      </c>
      <c r="D37" s="135" t="s">
        <v>24</v>
      </c>
      <c r="E37" s="221">
        <v>6465.3600000000006</v>
      </c>
      <c r="F37" s="142">
        <v>2</v>
      </c>
      <c r="G37" s="151">
        <v>0</v>
      </c>
      <c r="H37" s="222">
        <f t="shared" si="2"/>
        <v>12930.720000000001</v>
      </c>
      <c r="J37" s="199"/>
    </row>
    <row r="38" spans="2:10" ht="14.25" x14ac:dyDescent="0.2">
      <c r="B38" s="90"/>
      <c r="C38" s="137" t="s">
        <v>32</v>
      </c>
      <c r="D38" s="135" t="s">
        <v>24</v>
      </c>
      <c r="E38" s="221">
        <v>4500.2700000000004</v>
      </c>
      <c r="F38" s="142">
        <v>15</v>
      </c>
      <c r="G38" s="151">
        <v>0</v>
      </c>
      <c r="H38" s="222">
        <f t="shared" si="2"/>
        <v>67504.05</v>
      </c>
      <c r="J38" s="199"/>
    </row>
    <row r="39" spans="2:10" ht="14.25" x14ac:dyDescent="0.2">
      <c r="B39" s="90"/>
      <c r="C39" s="137" t="s">
        <v>123</v>
      </c>
      <c r="D39" s="135" t="s">
        <v>25</v>
      </c>
      <c r="E39" s="221">
        <v>4767.18</v>
      </c>
      <c r="F39" s="142">
        <v>2</v>
      </c>
      <c r="G39" s="151">
        <v>0</v>
      </c>
      <c r="H39" s="222">
        <f t="shared" si="2"/>
        <v>9534.36</v>
      </c>
      <c r="J39" s="199"/>
    </row>
    <row r="40" spans="2:10" ht="14.25" x14ac:dyDescent="0.2">
      <c r="B40" s="90"/>
      <c r="C40" s="137" t="s">
        <v>47</v>
      </c>
      <c r="D40" s="135" t="s">
        <v>25</v>
      </c>
      <c r="E40" s="221">
        <v>38117.910000000003</v>
      </c>
      <c r="F40" s="142">
        <v>1</v>
      </c>
      <c r="G40" s="151">
        <v>0</v>
      </c>
      <c r="H40" s="222">
        <f t="shared" si="2"/>
        <v>38117.910000000003</v>
      </c>
      <c r="J40" s="199"/>
    </row>
    <row r="41" spans="2:10" ht="14.25" x14ac:dyDescent="0.2">
      <c r="B41" s="90"/>
      <c r="C41" s="137" t="s">
        <v>46</v>
      </c>
      <c r="D41" s="135" t="s">
        <v>25</v>
      </c>
      <c r="E41" s="221">
        <v>102051.69</v>
      </c>
      <c r="F41" s="142">
        <v>2</v>
      </c>
      <c r="G41" s="151">
        <v>0</v>
      </c>
      <c r="H41" s="222">
        <f t="shared" ref="H41:H44" si="4">+E41*F41</f>
        <v>204103.38</v>
      </c>
      <c r="J41" s="199"/>
    </row>
    <row r="42" spans="2:10" ht="14.25" x14ac:dyDescent="0.2">
      <c r="B42" s="90"/>
      <c r="C42" s="88" t="s">
        <v>143</v>
      </c>
      <c r="D42" s="89" t="s">
        <v>74</v>
      </c>
      <c r="E42" s="140">
        <v>20586.48</v>
      </c>
      <c r="F42" s="90">
        <v>0.5</v>
      </c>
      <c r="G42" s="151">
        <v>0</v>
      </c>
      <c r="H42" s="222">
        <f t="shared" si="4"/>
        <v>10293.24</v>
      </c>
      <c r="J42" s="199"/>
    </row>
    <row r="43" spans="2:10" ht="14.25" x14ac:dyDescent="0.2">
      <c r="B43" s="90"/>
      <c r="C43" s="137" t="s">
        <v>146</v>
      </c>
      <c r="D43" s="135" t="s">
        <v>24</v>
      </c>
      <c r="E43" s="221">
        <v>16655.370000000003</v>
      </c>
      <c r="F43" s="142">
        <v>2</v>
      </c>
      <c r="G43" s="151">
        <v>0</v>
      </c>
      <c r="H43" s="222">
        <f t="shared" si="4"/>
        <v>33310.740000000005</v>
      </c>
      <c r="J43" s="199"/>
    </row>
    <row r="44" spans="2:10" ht="14.25" x14ac:dyDescent="0.2">
      <c r="B44" s="90"/>
      <c r="C44" s="137" t="s">
        <v>145</v>
      </c>
      <c r="D44" s="135" t="s">
        <v>24</v>
      </c>
      <c r="E44" s="221">
        <v>5338.2000000000007</v>
      </c>
      <c r="F44" s="142">
        <v>3</v>
      </c>
      <c r="G44" s="151">
        <v>0</v>
      </c>
      <c r="H44" s="222">
        <f t="shared" si="4"/>
        <v>16014.600000000002</v>
      </c>
      <c r="J44" s="199"/>
    </row>
    <row r="45" spans="2:10" ht="14.25" x14ac:dyDescent="0.2">
      <c r="B45" s="90"/>
      <c r="C45" s="137" t="s">
        <v>27</v>
      </c>
      <c r="D45" s="135" t="s">
        <v>25</v>
      </c>
      <c r="E45" s="221">
        <v>206896.17</v>
      </c>
      <c r="F45" s="142">
        <v>1</v>
      </c>
      <c r="G45" s="151">
        <v>0</v>
      </c>
      <c r="H45" s="222">
        <f t="shared" si="2"/>
        <v>206896.17</v>
      </c>
      <c r="J45" s="199"/>
    </row>
    <row r="46" spans="2:10" ht="14.25" x14ac:dyDescent="0.2">
      <c r="B46" s="143"/>
      <c r="C46" s="144"/>
      <c r="D46" s="194"/>
      <c r="E46" s="113"/>
      <c r="F46" s="195" t="s">
        <v>14</v>
      </c>
      <c r="G46" s="196"/>
      <c r="H46" s="147">
        <f>SUM(H13:H45)</f>
        <v>13949886.115448281</v>
      </c>
    </row>
    <row r="47" spans="2:10" ht="14.25" x14ac:dyDescent="0.2">
      <c r="B47" s="313" t="s">
        <v>16</v>
      </c>
      <c r="C47" s="313"/>
      <c r="D47" s="313"/>
      <c r="E47" s="313"/>
      <c r="F47" s="313"/>
      <c r="G47" s="313"/>
      <c r="H47" s="313"/>
    </row>
    <row r="48" spans="2:10" ht="14.25" x14ac:dyDescent="0.2">
      <c r="B48" s="87" t="s">
        <v>7</v>
      </c>
      <c r="C48" s="128" t="s">
        <v>0</v>
      </c>
      <c r="D48" s="128" t="s">
        <v>3</v>
      </c>
      <c r="E48" s="87" t="s">
        <v>9</v>
      </c>
      <c r="F48" s="197" t="s">
        <v>10</v>
      </c>
      <c r="G48" s="198" t="s">
        <v>11</v>
      </c>
      <c r="H48" s="128" t="s">
        <v>12</v>
      </c>
    </row>
    <row r="49" spans="2:10" ht="14.25" x14ac:dyDescent="0.2">
      <c r="B49" s="129"/>
      <c r="C49" s="137"/>
      <c r="D49" s="90"/>
      <c r="E49" s="150"/>
      <c r="F49" s="90"/>
      <c r="G49" s="151"/>
      <c r="H49" s="132"/>
    </row>
    <row r="50" spans="2:10" ht="14.25" x14ac:dyDescent="0.2">
      <c r="B50" s="129"/>
      <c r="C50" s="141"/>
      <c r="D50" s="90"/>
      <c r="E50" s="150"/>
      <c r="F50" s="90"/>
      <c r="G50" s="151"/>
      <c r="H50" s="132"/>
    </row>
    <row r="51" spans="2:10" ht="14.25" x14ac:dyDescent="0.2">
      <c r="B51" s="129"/>
      <c r="C51" s="137"/>
      <c r="D51" s="90"/>
      <c r="E51" s="150"/>
      <c r="F51" s="90"/>
      <c r="G51" s="151"/>
      <c r="H51" s="132"/>
    </row>
    <row r="52" spans="2:10" ht="14.25" x14ac:dyDescent="0.2">
      <c r="B52" s="153"/>
      <c r="C52" s="154"/>
      <c r="D52" s="154"/>
      <c r="E52" s="156"/>
      <c r="F52" s="142" t="s">
        <v>14</v>
      </c>
      <c r="G52" s="90"/>
      <c r="H52" s="134">
        <f>ROUND(SUM(H49:H51),0)</f>
        <v>0</v>
      </c>
    </row>
    <row r="53" spans="2:10" ht="14.25" x14ac:dyDescent="0.2">
      <c r="B53" s="313" t="s">
        <v>17</v>
      </c>
      <c r="C53" s="313"/>
      <c r="D53" s="313"/>
      <c r="E53" s="313"/>
      <c r="F53" s="313"/>
      <c r="G53" s="313"/>
      <c r="H53" s="313"/>
    </row>
    <row r="54" spans="2:10" ht="15" customHeight="1" x14ac:dyDescent="0.2">
      <c r="B54" s="320" t="s">
        <v>8</v>
      </c>
      <c r="C54" s="321"/>
      <c r="D54" s="128" t="s">
        <v>3</v>
      </c>
      <c r="E54" s="87" t="s">
        <v>9</v>
      </c>
      <c r="F54" s="192" t="s">
        <v>10</v>
      </c>
      <c r="G54" s="193" t="s">
        <v>11</v>
      </c>
      <c r="H54" s="128" t="s">
        <v>12</v>
      </c>
    </row>
    <row r="55" spans="2:10" ht="28.5" x14ac:dyDescent="0.2">
      <c r="B55" s="129" t="s">
        <v>171</v>
      </c>
      <c r="C55" s="141" t="s">
        <v>173</v>
      </c>
      <c r="D55" s="90" t="s">
        <v>170</v>
      </c>
      <c r="E55" s="150">
        <v>31097.172600000002</v>
      </c>
      <c r="F55" s="90">
        <v>16</v>
      </c>
      <c r="G55" s="151">
        <v>0</v>
      </c>
      <c r="H55" s="152">
        <f>IF(E55="-","-",E55*F55*(1+G55))</f>
        <v>497554.76160000003</v>
      </c>
      <c r="J55" s="199"/>
    </row>
    <row r="56" spans="2:10" ht="28.5" x14ac:dyDescent="0.2">
      <c r="B56" s="129" t="s">
        <v>171</v>
      </c>
      <c r="C56" s="141" t="s">
        <v>176</v>
      </c>
      <c r="D56" s="90" t="s">
        <v>170</v>
      </c>
      <c r="E56" s="150">
        <v>31097.172600000002</v>
      </c>
      <c r="F56" s="90">
        <v>16</v>
      </c>
      <c r="G56" s="151">
        <v>0</v>
      </c>
      <c r="H56" s="152">
        <f>IF(E56="-","-",E56*F56*(1+G56))</f>
        <v>497554.76160000003</v>
      </c>
      <c r="J56" s="199"/>
    </row>
    <row r="57" spans="2:10" ht="14.25" x14ac:dyDescent="0.2">
      <c r="B57" s="88" t="s">
        <v>179</v>
      </c>
      <c r="C57" s="141" t="s">
        <v>178</v>
      </c>
      <c r="D57" s="90" t="s">
        <v>177</v>
      </c>
      <c r="E57" s="150">
        <v>7382571.3468000013</v>
      </c>
      <c r="F57" s="90">
        <v>2.1000000000000001E-2</v>
      </c>
      <c r="G57" s="151">
        <v>0</v>
      </c>
      <c r="H57" s="152">
        <f>IF(E57="-","-",E57*F57*(1+G57))</f>
        <v>155033.99828280005</v>
      </c>
      <c r="J57" s="199"/>
    </row>
    <row r="58" spans="2:10" ht="14.25" x14ac:dyDescent="0.2">
      <c r="B58" s="326" t="s">
        <v>14</v>
      </c>
      <c r="C58" s="327"/>
      <c r="D58" s="327"/>
      <c r="E58" s="327"/>
      <c r="F58" s="328"/>
      <c r="G58" s="200"/>
      <c r="H58" s="134">
        <f>ROUND(SUM(H55:H57),0)</f>
        <v>1150144</v>
      </c>
    </row>
    <row r="59" spans="2:10" ht="38.25" customHeight="1" x14ac:dyDescent="0.2">
      <c r="B59" s="183"/>
      <c r="C59" s="170"/>
      <c r="D59" s="170"/>
      <c r="E59" s="168"/>
      <c r="F59" s="201"/>
      <c r="G59" s="169"/>
      <c r="H59" s="184"/>
    </row>
    <row r="60" spans="2:10" x14ac:dyDescent="0.2">
      <c r="B60" s="183"/>
      <c r="C60" s="185"/>
      <c r="D60" s="170"/>
      <c r="E60" s="168"/>
      <c r="F60" s="202" t="s">
        <v>18</v>
      </c>
      <c r="G60" s="166"/>
      <c r="H60" s="167">
        <f>H10+H46+H52+H58</f>
        <v>15372224.115448281</v>
      </c>
    </row>
    <row r="61" spans="2:10" x14ac:dyDescent="0.2">
      <c r="B61" s="183"/>
      <c r="C61" s="170"/>
      <c r="D61" s="170"/>
      <c r="E61" s="168"/>
      <c r="F61" s="201"/>
      <c r="G61" s="169"/>
      <c r="H61" s="184"/>
    </row>
    <row r="62" spans="2:10" ht="38.25" customHeight="1" x14ac:dyDescent="0.2">
      <c r="B62" s="183"/>
      <c r="C62" s="186"/>
      <c r="D62" s="170"/>
      <c r="E62" s="168"/>
      <c r="F62" s="201"/>
      <c r="G62" s="169"/>
      <c r="H62" s="184"/>
    </row>
    <row r="63" spans="2:10" x14ac:dyDescent="0.2">
      <c r="B63" s="183"/>
      <c r="D63" s="170"/>
      <c r="E63" s="168"/>
      <c r="F63" s="201"/>
      <c r="G63" s="169"/>
      <c r="H63" s="184"/>
    </row>
    <row r="64" spans="2:10" x14ac:dyDescent="0.2">
      <c r="B64" s="183"/>
      <c r="C64" s="170"/>
      <c r="D64" s="170"/>
      <c r="E64" s="168"/>
      <c r="F64" s="201"/>
      <c r="G64" s="169"/>
      <c r="H64" s="184"/>
    </row>
    <row r="65" spans="2:8" x14ac:dyDescent="0.2">
      <c r="B65" s="187"/>
      <c r="C65" s="188"/>
      <c r="D65" s="188"/>
      <c r="E65" s="190"/>
      <c r="F65" s="203"/>
      <c r="G65" s="189"/>
      <c r="H65" s="191"/>
    </row>
  </sheetData>
  <mergeCells count="9">
    <mergeCell ref="B53:H53"/>
    <mergeCell ref="B54:C54"/>
    <mergeCell ref="B58:F58"/>
    <mergeCell ref="B2:H2"/>
    <mergeCell ref="C3:G3"/>
    <mergeCell ref="B4:H4"/>
    <mergeCell ref="B10:E10"/>
    <mergeCell ref="B11:H11"/>
    <mergeCell ref="B47:H47"/>
  </mergeCells>
  <pageMargins left="0.7" right="0.7" top="0.75" bottom="0.75" header="0.3" footer="0.3"/>
  <pageSetup paperSize="9" scale="7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4E17-E121-4383-B1AC-F15B629419E3}">
  <sheetPr>
    <tabColor theme="9" tint="0.39997558519241921"/>
  </sheetPr>
  <dimension ref="B2:J58"/>
  <sheetViews>
    <sheetView topLeftCell="A25" zoomScale="97" zoomScaleNormal="97" workbookViewId="0">
      <selection activeCell="J44" sqref="J44:J51"/>
    </sheetView>
  </sheetViews>
  <sheetFormatPr baseColWidth="10" defaultColWidth="11.42578125" defaultRowHeight="12.75" x14ac:dyDescent="0.2"/>
  <cols>
    <col min="1" max="1" width="11.42578125" style="125"/>
    <col min="2" max="2" width="10.140625" style="171" customWidth="1"/>
    <col min="3" max="3" width="59.5703125" style="125" customWidth="1"/>
    <col min="4" max="4" width="10.7109375" style="172" customWidth="1"/>
    <col min="5" max="5" width="19" style="171" customWidth="1"/>
    <col min="6" max="6" width="17.140625" style="172" customWidth="1"/>
    <col min="7" max="7" width="16.85546875" style="172" bestFit="1" customWidth="1"/>
    <col min="8" max="8" width="18.5703125" style="125" bestFit="1" customWidth="1"/>
    <col min="9" max="9" width="11.42578125" style="125"/>
    <col min="10" max="10" width="13.42578125" style="125" bestFit="1" customWidth="1"/>
    <col min="11" max="16384" width="11.42578125" style="125"/>
  </cols>
  <sheetData>
    <row r="2" spans="2:10" ht="14.25" x14ac:dyDescent="0.2">
      <c r="B2" s="311" t="s">
        <v>2</v>
      </c>
      <c r="C2" s="311"/>
      <c r="D2" s="311"/>
      <c r="E2" s="311"/>
      <c r="F2" s="311"/>
      <c r="G2" s="311"/>
      <c r="H2" s="311"/>
    </row>
    <row r="3" spans="2:10" ht="69" customHeight="1" x14ac:dyDescent="0.2">
      <c r="B3" s="126" t="s">
        <v>1</v>
      </c>
      <c r="C3" s="322" t="s">
        <v>160</v>
      </c>
      <c r="D3" s="322"/>
      <c r="E3" s="322"/>
      <c r="F3" s="322"/>
      <c r="G3" s="322"/>
      <c r="H3" s="126">
        <v>4</v>
      </c>
    </row>
    <row r="4" spans="2:10" ht="14.25" x14ac:dyDescent="0.2">
      <c r="B4" s="313" t="s">
        <v>5</v>
      </c>
      <c r="C4" s="313"/>
      <c r="D4" s="313"/>
      <c r="E4" s="313"/>
      <c r="F4" s="313"/>
      <c r="G4" s="313"/>
      <c r="H4" s="313"/>
    </row>
    <row r="5" spans="2:10" ht="14.25" x14ac:dyDescent="0.2">
      <c r="B5" s="87" t="s">
        <v>7</v>
      </c>
      <c r="C5" s="128" t="s">
        <v>8</v>
      </c>
      <c r="D5" s="87" t="s">
        <v>3</v>
      </c>
      <c r="E5" s="87" t="s">
        <v>9</v>
      </c>
      <c r="F5" s="87" t="s">
        <v>10</v>
      </c>
      <c r="G5" s="87" t="s">
        <v>11</v>
      </c>
      <c r="H5" s="128" t="s">
        <v>12</v>
      </c>
    </row>
    <row r="6" spans="2:10" ht="14.25" x14ac:dyDescent="0.2">
      <c r="B6" s="129"/>
      <c r="C6" s="173" t="s">
        <v>52</v>
      </c>
      <c r="D6" s="90" t="s">
        <v>39</v>
      </c>
      <c r="E6" s="130">
        <v>36270</v>
      </c>
      <c r="F6" s="90">
        <v>1.0349999999999999</v>
      </c>
      <c r="G6" s="131">
        <v>0</v>
      </c>
      <c r="H6" s="132">
        <f>+E6*F6*(1+G6)</f>
        <v>37539.449999999997</v>
      </c>
      <c r="J6" s="240"/>
    </row>
    <row r="7" spans="2:10" ht="14.25" x14ac:dyDescent="0.2">
      <c r="B7" s="129"/>
      <c r="C7" s="127" t="s">
        <v>20</v>
      </c>
      <c r="D7" s="90" t="s">
        <v>53</v>
      </c>
      <c r="E7" s="130">
        <v>57507.173100000007</v>
      </c>
      <c r="F7" s="90">
        <v>1</v>
      </c>
      <c r="G7" s="131">
        <v>0</v>
      </c>
      <c r="H7" s="132">
        <f t="shared" ref="H7:H9" si="0">+E7*F7*(1+G7)</f>
        <v>57507.173100000007</v>
      </c>
      <c r="J7" s="240"/>
    </row>
    <row r="8" spans="2:10" ht="14.25" x14ac:dyDescent="0.2">
      <c r="B8" s="129"/>
      <c r="C8" s="173" t="s">
        <v>51</v>
      </c>
      <c r="D8" s="90" t="s">
        <v>39</v>
      </c>
      <c r="E8" s="130">
        <v>70391.3652</v>
      </c>
      <c r="F8" s="90">
        <v>2</v>
      </c>
      <c r="G8" s="131">
        <v>0</v>
      </c>
      <c r="H8" s="132">
        <f t="shared" si="0"/>
        <v>140782.7304</v>
      </c>
      <c r="J8" s="240"/>
    </row>
    <row r="9" spans="2:10" ht="14.25" x14ac:dyDescent="0.2">
      <c r="B9" s="129"/>
      <c r="C9" s="173" t="s">
        <v>43</v>
      </c>
      <c r="D9" s="90" t="s">
        <v>39</v>
      </c>
      <c r="E9" s="130">
        <v>7254</v>
      </c>
      <c r="F9" s="90">
        <f>F6</f>
        <v>1.0349999999999999</v>
      </c>
      <c r="G9" s="131">
        <v>0</v>
      </c>
      <c r="H9" s="132">
        <f t="shared" si="0"/>
        <v>7507.8899999999994</v>
      </c>
      <c r="J9" s="240"/>
    </row>
    <row r="10" spans="2:10" ht="14.25" x14ac:dyDescent="0.2">
      <c r="B10" s="314"/>
      <c r="C10" s="315"/>
      <c r="D10" s="315"/>
      <c r="E10" s="316"/>
      <c r="F10" s="87" t="s">
        <v>14</v>
      </c>
      <c r="G10" s="87"/>
      <c r="H10" s="134">
        <f>ROUND(SUM(H6:H9),0)</f>
        <v>243337</v>
      </c>
    </row>
    <row r="11" spans="2:10" ht="14.25" x14ac:dyDescent="0.2">
      <c r="B11" s="313" t="s">
        <v>15</v>
      </c>
      <c r="C11" s="313"/>
      <c r="D11" s="313"/>
      <c r="E11" s="313"/>
      <c r="F11" s="313"/>
      <c r="G11" s="313"/>
      <c r="H11" s="313"/>
    </row>
    <row r="12" spans="2:10" ht="14.25" x14ac:dyDescent="0.2">
      <c r="B12" s="87" t="s">
        <v>7</v>
      </c>
      <c r="C12" s="128" t="s">
        <v>8</v>
      </c>
      <c r="D12" s="87" t="s">
        <v>3</v>
      </c>
      <c r="E12" s="87" t="s">
        <v>9</v>
      </c>
      <c r="F12" s="87" t="s">
        <v>10</v>
      </c>
      <c r="G12" s="87" t="s">
        <v>11</v>
      </c>
      <c r="H12" s="128" t="s">
        <v>12</v>
      </c>
    </row>
    <row r="13" spans="2:10" ht="42.75" x14ac:dyDescent="0.2">
      <c r="B13" s="90"/>
      <c r="C13" s="141" t="s">
        <v>125</v>
      </c>
      <c r="D13" s="135" t="s">
        <v>25</v>
      </c>
      <c r="E13" s="221">
        <v>626896.26</v>
      </c>
      <c r="F13" s="90">
        <v>1</v>
      </c>
      <c r="G13" s="151">
        <v>0</v>
      </c>
      <c r="H13" s="222">
        <f>+E13*F13</f>
        <v>626896.26</v>
      </c>
      <c r="J13" s="199"/>
    </row>
    <row r="14" spans="2:10" ht="14.25" x14ac:dyDescent="0.2">
      <c r="B14" s="90"/>
      <c r="C14" s="137" t="s">
        <v>155</v>
      </c>
      <c r="D14" s="135" t="s">
        <v>25</v>
      </c>
      <c r="E14" s="138">
        <v>108620.28</v>
      </c>
      <c r="F14" s="90">
        <v>1</v>
      </c>
      <c r="G14" s="151">
        <v>0</v>
      </c>
      <c r="H14" s="222">
        <f t="shared" ref="H14:H15" si="1">+E14*F14</f>
        <v>108620.28</v>
      </c>
      <c r="J14" s="199"/>
    </row>
    <row r="15" spans="2:10" ht="14.25" x14ac:dyDescent="0.2">
      <c r="B15" s="90"/>
      <c r="C15" s="137" t="s">
        <v>156</v>
      </c>
      <c r="D15" s="135" t="s">
        <v>25</v>
      </c>
      <c r="E15" s="138">
        <v>14275.5</v>
      </c>
      <c r="F15" s="90">
        <v>1</v>
      </c>
      <c r="G15" s="151">
        <v>0</v>
      </c>
      <c r="H15" s="222">
        <f t="shared" si="1"/>
        <v>14275.5</v>
      </c>
      <c r="J15" s="199"/>
    </row>
    <row r="16" spans="2:10" ht="14.25" x14ac:dyDescent="0.2">
      <c r="B16" s="90"/>
      <c r="C16" s="88" t="s">
        <v>36</v>
      </c>
      <c r="D16" s="135" t="s">
        <v>25</v>
      </c>
      <c r="E16" s="221">
        <v>2720874.96</v>
      </c>
      <c r="F16" s="90">
        <v>1</v>
      </c>
      <c r="G16" s="151">
        <v>0</v>
      </c>
      <c r="H16" s="222">
        <f>+E16*F16</f>
        <v>2720874.96</v>
      </c>
      <c r="J16" s="199"/>
    </row>
    <row r="17" spans="2:10" ht="14.25" x14ac:dyDescent="0.2">
      <c r="B17" s="90"/>
      <c r="C17" s="88" t="s">
        <v>154</v>
      </c>
      <c r="D17" s="135" t="s">
        <v>25</v>
      </c>
      <c r="E17" s="221">
        <v>276675</v>
      </c>
      <c r="F17" s="90">
        <v>1</v>
      </c>
      <c r="G17" s="151">
        <v>0</v>
      </c>
      <c r="H17" s="222">
        <f>+E17*F17</f>
        <v>276675</v>
      </c>
      <c r="J17" s="199"/>
    </row>
    <row r="18" spans="2:10" ht="14.25" x14ac:dyDescent="0.2">
      <c r="B18" s="90"/>
      <c r="C18" s="137" t="s">
        <v>149</v>
      </c>
      <c r="D18" s="135" t="s">
        <v>25</v>
      </c>
      <c r="E18" s="221">
        <v>422076.78</v>
      </c>
      <c r="F18" s="90">
        <v>1</v>
      </c>
      <c r="G18" s="151">
        <v>0</v>
      </c>
      <c r="H18" s="222">
        <f t="shared" ref="H18:H36" si="2">+E18*F18</f>
        <v>422076.78</v>
      </c>
      <c r="J18" s="199"/>
    </row>
    <row r="19" spans="2:10" ht="28.5" x14ac:dyDescent="0.2">
      <c r="B19" s="90"/>
      <c r="C19" s="141" t="s">
        <v>133</v>
      </c>
      <c r="D19" s="135" t="s">
        <v>25</v>
      </c>
      <c r="E19" s="221">
        <v>672414.18</v>
      </c>
      <c r="F19" s="90">
        <v>1</v>
      </c>
      <c r="G19" s="151">
        <v>0</v>
      </c>
      <c r="H19" s="222">
        <f>+E19*F19</f>
        <v>672414.18</v>
      </c>
      <c r="J19" s="199"/>
    </row>
    <row r="20" spans="2:10" ht="14.25" x14ac:dyDescent="0.2">
      <c r="B20" s="90"/>
      <c r="C20" s="137" t="s">
        <v>47</v>
      </c>
      <c r="D20" s="135" t="s">
        <v>25</v>
      </c>
      <c r="E20" s="221">
        <v>38117.910000000003</v>
      </c>
      <c r="F20" s="90">
        <v>1</v>
      </c>
      <c r="G20" s="151">
        <v>0</v>
      </c>
      <c r="H20" s="222">
        <f>+E20*F20</f>
        <v>38117.910000000003</v>
      </c>
      <c r="J20" s="199"/>
    </row>
    <row r="21" spans="2:10" ht="14.25" x14ac:dyDescent="0.2">
      <c r="B21" s="90"/>
      <c r="C21" s="88" t="s">
        <v>143</v>
      </c>
      <c r="D21" s="89" t="s">
        <v>74</v>
      </c>
      <c r="E21" s="140">
        <v>20586.48</v>
      </c>
      <c r="F21" s="90">
        <v>0.5</v>
      </c>
      <c r="G21" s="151">
        <v>0</v>
      </c>
      <c r="H21" s="222">
        <f>+E21*F21</f>
        <v>10293.24</v>
      </c>
      <c r="J21" s="199"/>
    </row>
    <row r="22" spans="2:10" ht="14.25" x14ac:dyDescent="0.2">
      <c r="B22" s="90"/>
      <c r="C22" s="141" t="s">
        <v>132</v>
      </c>
      <c r="D22" s="135" t="s">
        <v>25</v>
      </c>
      <c r="E22" s="221">
        <v>107346.18000000001</v>
      </c>
      <c r="F22" s="90">
        <v>1</v>
      </c>
      <c r="G22" s="151">
        <v>0</v>
      </c>
      <c r="H22" s="222">
        <f t="shared" si="2"/>
        <v>107346.18000000001</v>
      </c>
      <c r="J22" s="199"/>
    </row>
    <row r="23" spans="2:10" ht="14.25" x14ac:dyDescent="0.2">
      <c r="B23" s="90"/>
      <c r="C23" s="137" t="s">
        <v>37</v>
      </c>
      <c r="D23" s="135" t="s">
        <v>25</v>
      </c>
      <c r="E23" s="221">
        <v>2740092.48</v>
      </c>
      <c r="F23" s="90">
        <v>1</v>
      </c>
      <c r="G23" s="151">
        <v>0</v>
      </c>
      <c r="H23" s="222">
        <f t="shared" si="2"/>
        <v>2740092.48</v>
      </c>
      <c r="J23" s="199"/>
    </row>
    <row r="24" spans="2:10" ht="14.25" x14ac:dyDescent="0.2">
      <c r="B24" s="90"/>
      <c r="C24" s="141" t="s">
        <v>168</v>
      </c>
      <c r="D24" s="135" t="s">
        <v>24</v>
      </c>
      <c r="E24" s="231">
        <v>3309.8700000000003</v>
      </c>
      <c r="F24" s="90">
        <v>4</v>
      </c>
      <c r="G24" s="151">
        <v>0</v>
      </c>
      <c r="H24" s="222">
        <f t="shared" si="2"/>
        <v>13239.480000000001</v>
      </c>
      <c r="J24" s="199"/>
    </row>
    <row r="25" spans="2:10" ht="14.25" x14ac:dyDescent="0.2">
      <c r="B25" s="90"/>
      <c r="C25" s="141" t="s">
        <v>134</v>
      </c>
      <c r="D25" s="135" t="s">
        <v>25</v>
      </c>
      <c r="E25" s="231">
        <v>724.47</v>
      </c>
      <c r="F25" s="90">
        <v>12</v>
      </c>
      <c r="G25" s="151">
        <v>0</v>
      </c>
      <c r="H25" s="222">
        <f t="shared" si="2"/>
        <v>8693.64</v>
      </c>
      <c r="J25" s="199"/>
    </row>
    <row r="26" spans="2:10" ht="14.25" x14ac:dyDescent="0.2">
      <c r="B26" s="90"/>
      <c r="C26" s="137" t="s">
        <v>21</v>
      </c>
      <c r="D26" s="135" t="s">
        <v>25</v>
      </c>
      <c r="E26" s="221">
        <v>8793.15</v>
      </c>
      <c r="F26" s="90">
        <v>1</v>
      </c>
      <c r="G26" s="151">
        <v>0</v>
      </c>
      <c r="H26" s="222">
        <f t="shared" si="2"/>
        <v>8793.15</v>
      </c>
      <c r="J26" s="199"/>
    </row>
    <row r="27" spans="2:10" ht="14.25" x14ac:dyDescent="0.2">
      <c r="B27" s="90"/>
      <c r="C27" s="137" t="s">
        <v>73</v>
      </c>
      <c r="D27" s="135" t="s">
        <v>25</v>
      </c>
      <c r="E27" s="221">
        <v>7749.6900000000005</v>
      </c>
      <c r="F27" s="90">
        <v>4</v>
      </c>
      <c r="G27" s="151">
        <v>0</v>
      </c>
      <c r="H27" s="222">
        <f t="shared" ref="H27" si="3">+E27*F27</f>
        <v>30998.760000000002</v>
      </c>
      <c r="J27" s="199"/>
    </row>
    <row r="28" spans="2:10" ht="14.25" x14ac:dyDescent="0.2">
      <c r="B28" s="90"/>
      <c r="C28" s="137" t="s">
        <v>22</v>
      </c>
      <c r="D28" s="135" t="s">
        <v>24</v>
      </c>
      <c r="E28" s="221">
        <v>7086.6</v>
      </c>
      <c r="F28" s="90">
        <v>4</v>
      </c>
      <c r="G28" s="151">
        <v>0</v>
      </c>
      <c r="H28" s="222">
        <f t="shared" si="2"/>
        <v>28346.400000000001</v>
      </c>
      <c r="J28" s="199"/>
    </row>
    <row r="29" spans="2:10" ht="14.25" x14ac:dyDescent="0.2">
      <c r="B29" s="90"/>
      <c r="C29" s="137" t="s">
        <v>142</v>
      </c>
      <c r="D29" s="135" t="s">
        <v>25</v>
      </c>
      <c r="E29" s="221">
        <v>13034.880000000001</v>
      </c>
      <c r="F29" s="90">
        <v>1</v>
      </c>
      <c r="G29" s="151">
        <v>0</v>
      </c>
      <c r="H29" s="222">
        <f t="shared" si="2"/>
        <v>13034.880000000001</v>
      </c>
      <c r="J29" s="199"/>
    </row>
    <row r="30" spans="2:10" ht="14.25" x14ac:dyDescent="0.2">
      <c r="B30" s="90"/>
      <c r="C30" s="137" t="s">
        <v>28</v>
      </c>
      <c r="D30" s="135" t="s">
        <v>24</v>
      </c>
      <c r="E30" s="221">
        <v>3094.11</v>
      </c>
      <c r="F30" s="90">
        <v>9</v>
      </c>
      <c r="G30" s="151">
        <v>0</v>
      </c>
      <c r="H30" s="222">
        <f t="shared" si="2"/>
        <v>27846.99</v>
      </c>
      <c r="J30" s="199"/>
    </row>
    <row r="31" spans="2:10" ht="28.5" x14ac:dyDescent="0.2">
      <c r="B31" s="90"/>
      <c r="C31" s="141" t="s">
        <v>190</v>
      </c>
      <c r="D31" s="135" t="s">
        <v>25</v>
      </c>
      <c r="E31" s="228">
        <v>3221.52</v>
      </c>
      <c r="F31" s="90">
        <v>6</v>
      </c>
      <c r="G31" s="151">
        <v>0.1</v>
      </c>
      <c r="H31" s="152">
        <f>+E31*F31*(1+G31)</f>
        <v>21262.031999999999</v>
      </c>
      <c r="J31" s="199"/>
    </row>
    <row r="32" spans="2:10" ht="14.25" x14ac:dyDescent="0.2">
      <c r="B32" s="90"/>
      <c r="C32" s="141" t="s">
        <v>191</v>
      </c>
      <c r="D32" s="135" t="s">
        <v>25</v>
      </c>
      <c r="E32" s="221">
        <v>615.66000000000008</v>
      </c>
      <c r="F32" s="90">
        <v>6</v>
      </c>
      <c r="G32" s="151">
        <v>0</v>
      </c>
      <c r="H32" s="222">
        <f t="shared" si="2"/>
        <v>3693.9600000000005</v>
      </c>
      <c r="J32" s="199"/>
    </row>
    <row r="33" spans="2:10" ht="14.25" x14ac:dyDescent="0.2">
      <c r="B33" s="90"/>
      <c r="C33" s="137" t="s">
        <v>29</v>
      </c>
      <c r="D33" s="135" t="s">
        <v>24</v>
      </c>
      <c r="E33" s="221">
        <v>6465.3600000000006</v>
      </c>
      <c r="F33" s="90">
        <v>50</v>
      </c>
      <c r="G33" s="151">
        <v>0</v>
      </c>
      <c r="H33" s="222">
        <f t="shared" si="2"/>
        <v>323268</v>
      </c>
      <c r="J33" s="199"/>
    </row>
    <row r="34" spans="2:10" ht="14.25" x14ac:dyDescent="0.2">
      <c r="B34" s="90"/>
      <c r="C34" s="137" t="s">
        <v>141</v>
      </c>
      <c r="D34" s="135" t="s">
        <v>24</v>
      </c>
      <c r="E34" s="221">
        <v>21102.63</v>
      </c>
      <c r="F34" s="90">
        <v>10</v>
      </c>
      <c r="G34" s="151">
        <v>0</v>
      </c>
      <c r="H34" s="222">
        <f t="shared" si="2"/>
        <v>211026.30000000002</v>
      </c>
      <c r="J34" s="199"/>
    </row>
    <row r="35" spans="2:10" ht="14.25" x14ac:dyDescent="0.2">
      <c r="B35" s="90"/>
      <c r="C35" s="137" t="s">
        <v>146</v>
      </c>
      <c r="D35" s="135" t="s">
        <v>24</v>
      </c>
      <c r="E35" s="221">
        <v>16655.370000000003</v>
      </c>
      <c r="F35" s="142">
        <v>2</v>
      </c>
      <c r="G35" s="151">
        <v>0</v>
      </c>
      <c r="H35" s="222">
        <f t="shared" si="2"/>
        <v>33310.740000000005</v>
      </c>
      <c r="J35" s="199"/>
    </row>
    <row r="36" spans="2:10" ht="14.25" x14ac:dyDescent="0.2">
      <c r="B36" s="90"/>
      <c r="C36" s="137" t="s">
        <v>27</v>
      </c>
      <c r="D36" s="135" t="s">
        <v>25</v>
      </c>
      <c r="E36" s="139">
        <v>124138.26000000001</v>
      </c>
      <c r="F36" s="90">
        <v>1</v>
      </c>
      <c r="G36" s="131">
        <v>0</v>
      </c>
      <c r="H36" s="136">
        <f t="shared" si="2"/>
        <v>124138.26000000001</v>
      </c>
      <c r="J36" s="199"/>
    </row>
    <row r="37" spans="2:10" ht="14.25" x14ac:dyDescent="0.2">
      <c r="B37" s="143"/>
      <c r="C37" s="144"/>
      <c r="D37" s="145"/>
      <c r="E37" s="113"/>
      <c r="F37" s="146" t="s">
        <v>14</v>
      </c>
      <c r="G37" s="146"/>
      <c r="H37" s="147">
        <f>SUM(H13:H36)</f>
        <v>8585335.3619999997</v>
      </c>
    </row>
    <row r="38" spans="2:10" ht="14.25" x14ac:dyDescent="0.2">
      <c r="B38" s="313" t="s">
        <v>16</v>
      </c>
      <c r="C38" s="313"/>
      <c r="D38" s="313"/>
      <c r="E38" s="313"/>
      <c r="F38" s="313"/>
      <c r="G38" s="313"/>
      <c r="H38" s="313"/>
    </row>
    <row r="39" spans="2:10" ht="14.25" x14ac:dyDescent="0.2">
      <c r="B39" s="87" t="s">
        <v>7</v>
      </c>
      <c r="C39" s="128" t="s">
        <v>0</v>
      </c>
      <c r="D39" s="87" t="s">
        <v>3</v>
      </c>
      <c r="E39" s="87" t="s">
        <v>9</v>
      </c>
      <c r="F39" s="148" t="s">
        <v>10</v>
      </c>
      <c r="G39" s="149" t="s">
        <v>11</v>
      </c>
      <c r="H39" s="128" t="s">
        <v>12</v>
      </c>
    </row>
    <row r="40" spans="2:10" ht="14.25" x14ac:dyDescent="0.2">
      <c r="B40" s="129"/>
      <c r="C40" s="137"/>
      <c r="D40" s="90"/>
      <c r="E40" s="158"/>
      <c r="F40" s="90"/>
      <c r="G40" s="131"/>
      <c r="H40" s="132"/>
    </row>
    <row r="41" spans="2:10" ht="14.25" x14ac:dyDescent="0.2">
      <c r="B41" s="129"/>
      <c r="C41" s="174"/>
      <c r="D41" s="90"/>
      <c r="E41" s="175"/>
      <c r="F41" s="90"/>
      <c r="G41" s="131"/>
      <c r="H41" s="132"/>
    </row>
    <row r="42" spans="2:10" ht="14.25" x14ac:dyDescent="0.2">
      <c r="B42" s="129"/>
      <c r="C42" s="137"/>
      <c r="D42" s="90"/>
      <c r="E42" s="175"/>
      <c r="F42" s="90"/>
      <c r="G42" s="131"/>
      <c r="H42" s="132"/>
    </row>
    <row r="43" spans="2:10" ht="14.25" x14ac:dyDescent="0.2">
      <c r="B43" s="153"/>
      <c r="C43" s="154"/>
      <c r="D43" s="155"/>
      <c r="E43" s="156"/>
      <c r="F43" s="90" t="s">
        <v>14</v>
      </c>
      <c r="G43" s="90"/>
      <c r="H43" s="134">
        <f>ROUND(SUM(H40:H42),0)</f>
        <v>0</v>
      </c>
    </row>
    <row r="44" spans="2:10" ht="14.25" x14ac:dyDescent="0.2">
      <c r="B44" s="313" t="s">
        <v>17</v>
      </c>
      <c r="C44" s="313"/>
      <c r="D44" s="313"/>
      <c r="E44" s="313"/>
      <c r="F44" s="313"/>
      <c r="G44" s="313"/>
      <c r="H44" s="313"/>
    </row>
    <row r="45" spans="2:10" ht="15" customHeight="1" x14ac:dyDescent="0.2">
      <c r="B45" s="320" t="s">
        <v>8</v>
      </c>
      <c r="C45" s="321"/>
      <c r="D45" s="87" t="s">
        <v>3</v>
      </c>
      <c r="E45" s="87" t="s">
        <v>9</v>
      </c>
      <c r="F45" s="87" t="s">
        <v>10</v>
      </c>
      <c r="G45" s="87" t="s">
        <v>11</v>
      </c>
      <c r="H45" s="128" t="s">
        <v>12</v>
      </c>
    </row>
    <row r="46" spans="2:10" ht="28.5" x14ac:dyDescent="0.2">
      <c r="B46" s="129" t="s">
        <v>171</v>
      </c>
      <c r="C46" s="141" t="s">
        <v>173</v>
      </c>
      <c r="D46" s="90" t="s">
        <v>170</v>
      </c>
      <c r="E46" s="150">
        <v>31097.172600000002</v>
      </c>
      <c r="F46" s="90">
        <v>16</v>
      </c>
      <c r="G46" s="151">
        <v>0</v>
      </c>
      <c r="H46" s="152">
        <f>IF(E46="-","-",E46*F46*(1+G46))</f>
        <v>497554.76160000003</v>
      </c>
      <c r="J46" s="199"/>
    </row>
    <row r="47" spans="2:10" ht="28.5" x14ac:dyDescent="0.2">
      <c r="B47" s="129" t="s">
        <v>171</v>
      </c>
      <c r="C47" s="141" t="s">
        <v>176</v>
      </c>
      <c r="D47" s="90" t="s">
        <v>170</v>
      </c>
      <c r="E47" s="150">
        <v>31097.172600000002</v>
      </c>
      <c r="F47" s="90">
        <v>16</v>
      </c>
      <c r="G47" s="151">
        <v>0</v>
      </c>
      <c r="H47" s="152">
        <f>IF(E47="-","-",E47*F47*(1+G47))</f>
        <v>497554.76160000003</v>
      </c>
      <c r="J47" s="199"/>
    </row>
    <row r="48" spans="2:10" ht="14.25" x14ac:dyDescent="0.2">
      <c r="B48" s="88" t="s">
        <v>179</v>
      </c>
      <c r="C48" s="141" t="s">
        <v>178</v>
      </c>
      <c r="D48" s="90" t="s">
        <v>177</v>
      </c>
      <c r="E48" s="150">
        <v>7382571.3468000013</v>
      </c>
      <c r="F48" s="90">
        <v>2.1000000000000001E-2</v>
      </c>
      <c r="G48" s="151">
        <v>0</v>
      </c>
      <c r="H48" s="152">
        <f>IF(E48="-","-",E48*F48*(1+G48))</f>
        <v>155033.99828280005</v>
      </c>
      <c r="J48" s="199"/>
    </row>
    <row r="49" spans="2:8" ht="14.25" x14ac:dyDescent="0.2">
      <c r="B49" s="157"/>
      <c r="C49" s="137" t="s">
        <v>19</v>
      </c>
      <c r="D49" s="90" t="s">
        <v>19</v>
      </c>
      <c r="E49" s="158" t="s">
        <v>19</v>
      </c>
      <c r="F49" s="90"/>
      <c r="G49" s="131"/>
      <c r="H49" s="132" t="str">
        <f>IF(E49="-","-",E49*F49*(1+G49))</f>
        <v>-</v>
      </c>
    </row>
    <row r="50" spans="2:8" ht="14.25" x14ac:dyDescent="0.2">
      <c r="B50" s="157"/>
      <c r="C50" s="137" t="s">
        <v>19</v>
      </c>
      <c r="D50" s="90" t="s">
        <v>19</v>
      </c>
      <c r="E50" s="158" t="s">
        <v>19</v>
      </c>
      <c r="F50" s="90"/>
      <c r="G50" s="131"/>
      <c r="H50" s="132" t="str">
        <f>IF(E50="-","-",E50*F50*(1+G50))</f>
        <v>-</v>
      </c>
    </row>
    <row r="51" spans="2:8" ht="14.25" x14ac:dyDescent="0.2">
      <c r="B51" s="326" t="s">
        <v>14</v>
      </c>
      <c r="C51" s="327"/>
      <c r="D51" s="327"/>
      <c r="E51" s="327"/>
      <c r="F51" s="328"/>
      <c r="G51" s="205"/>
      <c r="H51" s="134">
        <f>ROUND(SUM(H46:H50),0)</f>
        <v>1150144</v>
      </c>
    </row>
    <row r="52" spans="2:8" ht="38.25" customHeight="1" x14ac:dyDescent="0.2">
      <c r="B52" s="183"/>
      <c r="C52" s="170"/>
      <c r="D52" s="169"/>
      <c r="E52" s="168"/>
      <c r="F52" s="169"/>
      <c r="G52" s="169"/>
      <c r="H52" s="184"/>
    </row>
    <row r="53" spans="2:8" x14ac:dyDescent="0.2">
      <c r="B53" s="183"/>
      <c r="C53" s="185"/>
      <c r="D53" s="169"/>
      <c r="E53" s="168"/>
      <c r="F53" s="166" t="s">
        <v>18</v>
      </c>
      <c r="G53" s="166"/>
      <c r="H53" s="167">
        <f>H10+H37+H43+H51</f>
        <v>9978816.3619999997</v>
      </c>
    </row>
    <row r="54" spans="2:8" x14ac:dyDescent="0.2">
      <c r="B54" s="183"/>
      <c r="C54" s="170"/>
      <c r="D54" s="169"/>
      <c r="E54" s="168"/>
      <c r="F54" s="169"/>
      <c r="G54" s="169"/>
      <c r="H54" s="184"/>
    </row>
    <row r="55" spans="2:8" ht="38.25" customHeight="1" x14ac:dyDescent="0.2">
      <c r="B55" s="183"/>
      <c r="C55" s="186"/>
      <c r="D55" s="169"/>
      <c r="E55" s="168"/>
      <c r="F55" s="169"/>
      <c r="G55" s="169"/>
      <c r="H55" s="184"/>
    </row>
    <row r="56" spans="2:8" x14ac:dyDescent="0.2">
      <c r="B56" s="183"/>
      <c r="D56" s="169"/>
      <c r="E56" s="168"/>
      <c r="F56" s="169"/>
      <c r="G56" s="169"/>
      <c r="H56" s="184"/>
    </row>
    <row r="57" spans="2:8" x14ac:dyDescent="0.2">
      <c r="B57" s="183"/>
      <c r="C57" s="170"/>
      <c r="D57" s="169"/>
      <c r="E57" s="168"/>
      <c r="F57" s="169"/>
      <c r="G57" s="169"/>
      <c r="H57" s="184"/>
    </row>
    <row r="58" spans="2:8" x14ac:dyDescent="0.2">
      <c r="B58" s="187"/>
      <c r="C58" s="188"/>
      <c r="D58" s="189"/>
      <c r="E58" s="190"/>
      <c r="F58" s="189"/>
      <c r="G58" s="189"/>
      <c r="H58" s="191"/>
    </row>
  </sheetData>
  <mergeCells count="9">
    <mergeCell ref="B44:H44"/>
    <mergeCell ref="B45:C45"/>
    <mergeCell ref="B51:F51"/>
    <mergeCell ref="B2:H2"/>
    <mergeCell ref="C3:G3"/>
    <mergeCell ref="B4:H4"/>
    <mergeCell ref="B10:E10"/>
    <mergeCell ref="B11:H11"/>
    <mergeCell ref="B38:H38"/>
  </mergeCells>
  <pageMargins left="0.7" right="0.7" top="0.75" bottom="0.75" header="0.3" footer="0.3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89FE-E993-4000-81E3-957932F47489}">
  <sheetPr>
    <tabColor theme="3" tint="0.79998168889431442"/>
  </sheetPr>
  <dimension ref="B2:J64"/>
  <sheetViews>
    <sheetView topLeftCell="A25" zoomScale="85" zoomScaleNormal="85" workbookViewId="0">
      <selection activeCell="J51" sqref="J51:J55"/>
    </sheetView>
  </sheetViews>
  <sheetFormatPr baseColWidth="10" defaultColWidth="11.42578125" defaultRowHeight="12.75" x14ac:dyDescent="0.2"/>
  <cols>
    <col min="1" max="1" width="11.42578125" style="125"/>
    <col min="2" max="2" width="9.5703125" style="171" customWidth="1"/>
    <col min="3" max="3" width="53.85546875" style="125" customWidth="1"/>
    <col min="4" max="4" width="10.7109375" style="172" customWidth="1"/>
    <col min="5" max="5" width="20" style="171" customWidth="1"/>
    <col min="6" max="6" width="16.5703125" style="204" bestFit="1" customWidth="1"/>
    <col min="7" max="7" width="17" style="172" bestFit="1" customWidth="1"/>
    <col min="8" max="8" width="18.7109375" style="125" bestFit="1" customWidth="1"/>
    <col min="9" max="9" width="11.42578125" style="125"/>
    <col min="10" max="10" width="13.7109375" style="125" bestFit="1" customWidth="1"/>
    <col min="11" max="16384" width="11.42578125" style="125"/>
  </cols>
  <sheetData>
    <row r="2" spans="2:10" ht="14.25" x14ac:dyDescent="0.2">
      <c r="B2" s="311" t="s">
        <v>2</v>
      </c>
      <c r="C2" s="311"/>
      <c r="D2" s="311"/>
      <c r="E2" s="311"/>
      <c r="F2" s="311"/>
      <c r="G2" s="311"/>
      <c r="H2" s="311"/>
    </row>
    <row r="3" spans="2:10" ht="69" customHeight="1" x14ac:dyDescent="0.2">
      <c r="B3" s="126" t="s">
        <v>1</v>
      </c>
      <c r="C3" s="322" t="s">
        <v>38</v>
      </c>
      <c r="D3" s="322"/>
      <c r="E3" s="322"/>
      <c r="F3" s="322"/>
      <c r="G3" s="322"/>
      <c r="H3" s="126">
        <v>10</v>
      </c>
    </row>
    <row r="4" spans="2:10" ht="14.25" x14ac:dyDescent="0.2">
      <c r="B4" s="313" t="s">
        <v>5</v>
      </c>
      <c r="C4" s="313"/>
      <c r="D4" s="313"/>
      <c r="E4" s="313"/>
      <c r="F4" s="313"/>
      <c r="G4" s="313"/>
      <c r="H4" s="313"/>
    </row>
    <row r="5" spans="2:10" ht="14.25" x14ac:dyDescent="0.2">
      <c r="B5" s="87" t="s">
        <v>7</v>
      </c>
      <c r="C5" s="128" t="s">
        <v>8</v>
      </c>
      <c r="D5" s="87" t="s">
        <v>3</v>
      </c>
      <c r="E5" s="87" t="s">
        <v>9</v>
      </c>
      <c r="F5" s="192" t="s">
        <v>10</v>
      </c>
      <c r="G5" s="87" t="s">
        <v>11</v>
      </c>
      <c r="H5" s="128" t="s">
        <v>12</v>
      </c>
    </row>
    <row r="6" spans="2:10" ht="14.25" x14ac:dyDescent="0.2">
      <c r="B6" s="129"/>
      <c r="C6" s="173" t="s">
        <v>52</v>
      </c>
      <c r="D6" s="90" t="s">
        <v>39</v>
      </c>
      <c r="E6" s="130">
        <v>36270</v>
      </c>
      <c r="F6" s="90">
        <v>6.4279999999999999</v>
      </c>
      <c r="G6" s="131">
        <v>0</v>
      </c>
      <c r="H6" s="132">
        <f>+E6*F6*(1+G6)</f>
        <v>233143.56</v>
      </c>
      <c r="J6" s="240"/>
    </row>
    <row r="7" spans="2:10" ht="14.25" x14ac:dyDescent="0.2">
      <c r="B7" s="129"/>
      <c r="C7" s="127" t="s">
        <v>20</v>
      </c>
      <c r="D7" s="90" t="s">
        <v>53</v>
      </c>
      <c r="E7" s="130">
        <v>149308.68303000001</v>
      </c>
      <c r="F7" s="90">
        <v>1</v>
      </c>
      <c r="G7" s="131">
        <v>0</v>
      </c>
      <c r="H7" s="132">
        <f t="shared" ref="H7:H9" si="0">+E7*F7*(1+G7)</f>
        <v>149308.68303000001</v>
      </c>
      <c r="J7" s="240"/>
    </row>
    <row r="8" spans="2:10" ht="14.25" x14ac:dyDescent="0.2">
      <c r="B8" s="129"/>
      <c r="C8" s="173" t="s">
        <v>51</v>
      </c>
      <c r="D8" s="90" t="s">
        <v>39</v>
      </c>
      <c r="E8" s="130">
        <v>70391.3652</v>
      </c>
      <c r="F8" s="90">
        <v>2</v>
      </c>
      <c r="G8" s="131">
        <v>0</v>
      </c>
      <c r="H8" s="132">
        <f t="shared" si="0"/>
        <v>140782.7304</v>
      </c>
      <c r="J8" s="240"/>
    </row>
    <row r="9" spans="2:10" ht="14.25" x14ac:dyDescent="0.2">
      <c r="B9" s="129"/>
      <c r="C9" s="173" t="s">
        <v>43</v>
      </c>
      <c r="D9" s="90" t="s">
        <v>39</v>
      </c>
      <c r="E9" s="130">
        <v>7254</v>
      </c>
      <c r="F9" s="90">
        <f>F6</f>
        <v>6.4279999999999999</v>
      </c>
      <c r="G9" s="131">
        <v>0</v>
      </c>
      <c r="H9" s="132">
        <f t="shared" si="0"/>
        <v>46628.712</v>
      </c>
      <c r="J9" s="240"/>
    </row>
    <row r="10" spans="2:10" ht="14.25" x14ac:dyDescent="0.2">
      <c r="B10" s="314"/>
      <c r="C10" s="315"/>
      <c r="D10" s="315"/>
      <c r="E10" s="316"/>
      <c r="F10" s="192" t="s">
        <v>14</v>
      </c>
      <c r="G10" s="87"/>
      <c r="H10" s="134">
        <f>ROUND(SUM(H6:H9),0)</f>
        <v>569864</v>
      </c>
    </row>
    <row r="11" spans="2:10" ht="14.25" x14ac:dyDescent="0.2">
      <c r="B11" s="313" t="s">
        <v>15</v>
      </c>
      <c r="C11" s="313"/>
      <c r="D11" s="313"/>
      <c r="E11" s="313"/>
      <c r="F11" s="313"/>
      <c r="G11" s="313"/>
      <c r="H11" s="313"/>
    </row>
    <row r="12" spans="2:10" ht="14.25" x14ac:dyDescent="0.2">
      <c r="B12" s="87" t="s">
        <v>7</v>
      </c>
      <c r="C12" s="206" t="s">
        <v>8</v>
      </c>
      <c r="D12" s="87" t="s">
        <v>3</v>
      </c>
      <c r="E12" s="87" t="s">
        <v>9</v>
      </c>
      <c r="F12" s="192" t="s">
        <v>10</v>
      </c>
      <c r="G12" s="87" t="s">
        <v>11</v>
      </c>
      <c r="H12" s="128" t="s">
        <v>12</v>
      </c>
    </row>
    <row r="13" spans="2:10" ht="14.25" x14ac:dyDescent="0.2">
      <c r="B13" s="87"/>
      <c r="C13" s="235" t="s">
        <v>126</v>
      </c>
      <c r="D13" s="135" t="s">
        <v>25</v>
      </c>
      <c r="E13" s="221">
        <v>2110344.8400000003</v>
      </c>
      <c r="F13" s="142">
        <v>6</v>
      </c>
      <c r="G13" s="151">
        <v>0</v>
      </c>
      <c r="H13" s="222">
        <f t="shared" ref="H13:H20" si="1">+E13*F13</f>
        <v>12662069.040000003</v>
      </c>
      <c r="J13" s="199"/>
    </row>
    <row r="14" spans="2:10" ht="42.75" x14ac:dyDescent="0.2">
      <c r="B14" s="87"/>
      <c r="C14" s="141" t="s">
        <v>125</v>
      </c>
      <c r="D14" s="135" t="s">
        <v>25</v>
      </c>
      <c r="E14" s="221">
        <v>626896.26</v>
      </c>
      <c r="F14" s="90">
        <v>6</v>
      </c>
      <c r="G14" s="151">
        <v>0</v>
      </c>
      <c r="H14" s="222">
        <f t="shared" si="1"/>
        <v>3761377.56</v>
      </c>
      <c r="J14" s="199"/>
    </row>
    <row r="15" spans="2:10" ht="28.5" x14ac:dyDescent="0.2">
      <c r="B15" s="87"/>
      <c r="C15" s="137" t="s">
        <v>155</v>
      </c>
      <c r="D15" s="135" t="s">
        <v>25</v>
      </c>
      <c r="E15" s="138">
        <v>108620.28</v>
      </c>
      <c r="F15" s="90">
        <v>6</v>
      </c>
      <c r="G15" s="151">
        <v>0</v>
      </c>
      <c r="H15" s="222">
        <f t="shared" si="1"/>
        <v>651721.67999999993</v>
      </c>
      <c r="J15" s="199"/>
    </row>
    <row r="16" spans="2:10" ht="14.25" x14ac:dyDescent="0.2">
      <c r="B16" s="87"/>
      <c r="C16" s="137" t="s">
        <v>156</v>
      </c>
      <c r="D16" s="135" t="s">
        <v>25</v>
      </c>
      <c r="E16" s="138">
        <v>14275.5</v>
      </c>
      <c r="F16" s="90">
        <v>6</v>
      </c>
      <c r="G16" s="151">
        <v>0</v>
      </c>
      <c r="H16" s="222">
        <f t="shared" si="1"/>
        <v>85653</v>
      </c>
      <c r="J16" s="199"/>
    </row>
    <row r="17" spans="2:10" ht="14.25" x14ac:dyDescent="0.2">
      <c r="B17" s="90"/>
      <c r="C17" s="137" t="s">
        <v>169</v>
      </c>
      <c r="D17" s="135" t="s">
        <v>25</v>
      </c>
      <c r="E17" s="221">
        <v>1177520.4300000002</v>
      </c>
      <c r="F17" s="142">
        <v>6</v>
      </c>
      <c r="G17" s="151">
        <v>0</v>
      </c>
      <c r="H17" s="222">
        <f t="shared" si="1"/>
        <v>7065122.580000001</v>
      </c>
      <c r="J17" s="199"/>
    </row>
    <row r="18" spans="2:10" ht="14.25" x14ac:dyDescent="0.2">
      <c r="B18" s="90"/>
      <c r="C18" s="137" t="s">
        <v>142</v>
      </c>
      <c r="D18" s="135" t="s">
        <v>25</v>
      </c>
      <c r="E18" s="221">
        <v>13034.880000000001</v>
      </c>
      <c r="F18" s="142">
        <v>12</v>
      </c>
      <c r="G18" s="151">
        <v>0</v>
      </c>
      <c r="H18" s="222">
        <f t="shared" si="1"/>
        <v>156418.56</v>
      </c>
      <c r="J18" s="199"/>
    </row>
    <row r="19" spans="2:10" ht="14.25" x14ac:dyDescent="0.2">
      <c r="B19" s="90"/>
      <c r="C19" s="137" t="s">
        <v>49</v>
      </c>
      <c r="D19" s="135" t="s">
        <v>25</v>
      </c>
      <c r="E19" s="221">
        <v>38117.910000000003</v>
      </c>
      <c r="F19" s="236">
        <v>1</v>
      </c>
      <c r="G19" s="151">
        <v>0</v>
      </c>
      <c r="H19" s="222">
        <f t="shared" si="1"/>
        <v>38117.910000000003</v>
      </c>
      <c r="J19" s="199"/>
    </row>
    <row r="20" spans="2:10" ht="14.25" x14ac:dyDescent="0.2">
      <c r="B20" s="90"/>
      <c r="C20" s="88" t="s">
        <v>143</v>
      </c>
      <c r="D20" s="89" t="s">
        <v>74</v>
      </c>
      <c r="E20" s="140">
        <v>20586.48</v>
      </c>
      <c r="F20" s="90">
        <v>0.5</v>
      </c>
      <c r="G20" s="151">
        <v>0</v>
      </c>
      <c r="H20" s="222">
        <f t="shared" si="1"/>
        <v>10293.24</v>
      </c>
      <c r="J20" s="199"/>
    </row>
    <row r="21" spans="2:10" ht="14.25" x14ac:dyDescent="0.2">
      <c r="B21" s="90"/>
      <c r="C21" s="137" t="s">
        <v>149</v>
      </c>
      <c r="D21" s="135" t="s">
        <v>25</v>
      </c>
      <c r="E21" s="221">
        <v>422076.78</v>
      </c>
      <c r="F21" s="142">
        <v>3</v>
      </c>
      <c r="G21" s="151">
        <v>0</v>
      </c>
      <c r="H21" s="222">
        <f t="shared" ref="H21:H42" si="2">+E21*F21</f>
        <v>1266230.3400000001</v>
      </c>
      <c r="J21" s="199"/>
    </row>
    <row r="22" spans="2:10" ht="28.5" customHeight="1" x14ac:dyDescent="0.2">
      <c r="B22" s="90"/>
      <c r="C22" s="137" t="s">
        <v>45</v>
      </c>
      <c r="D22" s="135" t="s">
        <v>25</v>
      </c>
      <c r="E22" s="221">
        <v>1039608.8700000001</v>
      </c>
      <c r="F22" s="142">
        <v>1</v>
      </c>
      <c r="G22" s="151">
        <v>0</v>
      </c>
      <c r="H22" s="222">
        <f>+E22*F22</f>
        <v>1039608.8700000001</v>
      </c>
      <c r="J22" s="199"/>
    </row>
    <row r="23" spans="2:10" ht="14.25" x14ac:dyDescent="0.2">
      <c r="B23" s="90"/>
      <c r="C23" s="137" t="s">
        <v>82</v>
      </c>
      <c r="D23" s="135" t="s">
        <v>25</v>
      </c>
      <c r="E23" s="221">
        <v>254700.96000000002</v>
      </c>
      <c r="F23" s="142">
        <v>2</v>
      </c>
      <c r="G23" s="151">
        <v>0</v>
      </c>
      <c r="H23" s="222">
        <f t="shared" si="2"/>
        <v>509401.92000000004</v>
      </c>
      <c r="J23" s="199"/>
    </row>
    <row r="24" spans="2:10" ht="31.5" customHeight="1" x14ac:dyDescent="0.2">
      <c r="B24" s="90"/>
      <c r="C24" s="141" t="s">
        <v>128</v>
      </c>
      <c r="D24" s="135" t="s">
        <v>25</v>
      </c>
      <c r="E24" s="221">
        <v>3223894.29</v>
      </c>
      <c r="F24" s="142">
        <v>1</v>
      </c>
      <c r="G24" s="151">
        <v>0</v>
      </c>
      <c r="H24" s="222">
        <f t="shared" si="2"/>
        <v>3223894.29</v>
      </c>
      <c r="J24" s="199"/>
    </row>
    <row r="25" spans="2:10" ht="31.5" customHeight="1" x14ac:dyDescent="0.2">
      <c r="B25" s="90"/>
      <c r="C25" s="137" t="s">
        <v>129</v>
      </c>
      <c r="D25" s="135" t="s">
        <v>25</v>
      </c>
      <c r="E25" s="221">
        <v>2718111</v>
      </c>
      <c r="F25" s="142">
        <v>1</v>
      </c>
      <c r="G25" s="151">
        <v>0</v>
      </c>
      <c r="H25" s="222">
        <f t="shared" ref="H25:H26" si="3">+E25*F25</f>
        <v>2718111</v>
      </c>
      <c r="J25" s="199"/>
    </row>
    <row r="26" spans="2:10" ht="31.5" customHeight="1" x14ac:dyDescent="0.2">
      <c r="B26" s="90"/>
      <c r="C26" s="137" t="s">
        <v>138</v>
      </c>
      <c r="D26" s="135" t="s">
        <v>25</v>
      </c>
      <c r="E26" s="221">
        <v>236896.11000000002</v>
      </c>
      <c r="F26" s="142">
        <v>6</v>
      </c>
      <c r="G26" s="151">
        <v>0</v>
      </c>
      <c r="H26" s="222">
        <f t="shared" si="3"/>
        <v>1421376.6600000001</v>
      </c>
      <c r="J26" s="199"/>
    </row>
    <row r="27" spans="2:10" ht="14.25" x14ac:dyDescent="0.2">
      <c r="B27" s="90"/>
      <c r="C27" s="141" t="s">
        <v>168</v>
      </c>
      <c r="D27" s="135" t="s">
        <v>24</v>
      </c>
      <c r="E27" s="231">
        <v>3309.8700000000003</v>
      </c>
      <c r="F27" s="90">
        <v>4</v>
      </c>
      <c r="G27" s="151">
        <v>0</v>
      </c>
      <c r="H27" s="222">
        <f t="shared" si="2"/>
        <v>13239.480000000001</v>
      </c>
      <c r="J27" s="199"/>
    </row>
    <row r="28" spans="2:10" ht="14.25" x14ac:dyDescent="0.2">
      <c r="B28" s="90"/>
      <c r="C28" s="141" t="s">
        <v>134</v>
      </c>
      <c r="D28" s="135" t="s">
        <v>25</v>
      </c>
      <c r="E28" s="231">
        <v>724.47</v>
      </c>
      <c r="F28" s="90">
        <v>12</v>
      </c>
      <c r="G28" s="151">
        <v>0</v>
      </c>
      <c r="H28" s="222">
        <f t="shared" si="2"/>
        <v>8693.64</v>
      </c>
      <c r="J28" s="199"/>
    </row>
    <row r="29" spans="2:10" ht="14.25" x14ac:dyDescent="0.2">
      <c r="B29" s="90"/>
      <c r="C29" s="137" t="s">
        <v>50</v>
      </c>
      <c r="D29" s="135" t="s">
        <v>25</v>
      </c>
      <c r="E29" s="221">
        <v>8793.15</v>
      </c>
      <c r="F29" s="142">
        <v>6</v>
      </c>
      <c r="G29" s="151">
        <v>0</v>
      </c>
      <c r="H29" s="222">
        <f t="shared" si="2"/>
        <v>52758.899999999994</v>
      </c>
      <c r="J29" s="199"/>
    </row>
    <row r="30" spans="2:10" ht="14.25" x14ac:dyDescent="0.2">
      <c r="B30" s="90"/>
      <c r="C30" s="137" t="s">
        <v>22</v>
      </c>
      <c r="D30" s="135" t="s">
        <v>24</v>
      </c>
      <c r="E30" s="221">
        <v>7086.6</v>
      </c>
      <c r="F30" s="142">
        <v>60</v>
      </c>
      <c r="G30" s="151">
        <v>0</v>
      </c>
      <c r="H30" s="222">
        <f t="shared" si="2"/>
        <v>425196</v>
      </c>
      <c r="J30" s="199"/>
    </row>
    <row r="31" spans="2:10" ht="14.25" x14ac:dyDescent="0.2">
      <c r="B31" s="90"/>
      <c r="C31" s="137" t="s">
        <v>73</v>
      </c>
      <c r="D31" s="135" t="s">
        <v>25</v>
      </c>
      <c r="E31" s="221">
        <v>7749.6900000000005</v>
      </c>
      <c r="F31" s="90">
        <v>12</v>
      </c>
      <c r="G31" s="151">
        <v>0</v>
      </c>
      <c r="H31" s="222">
        <f t="shared" si="2"/>
        <v>92996.28</v>
      </c>
      <c r="J31" s="199"/>
    </row>
    <row r="32" spans="2:10" ht="14.25" x14ac:dyDescent="0.2">
      <c r="B32" s="90"/>
      <c r="C32" s="137" t="s">
        <v>28</v>
      </c>
      <c r="D32" s="135" t="s">
        <v>24</v>
      </c>
      <c r="E32" s="221">
        <v>3094.11</v>
      </c>
      <c r="F32" s="142">
        <v>100</v>
      </c>
      <c r="G32" s="151">
        <v>0</v>
      </c>
      <c r="H32" s="222">
        <f t="shared" si="2"/>
        <v>309411</v>
      </c>
      <c r="J32" s="199"/>
    </row>
    <row r="33" spans="2:10" ht="28.5" x14ac:dyDescent="0.2">
      <c r="B33" s="90"/>
      <c r="C33" s="141" t="s">
        <v>190</v>
      </c>
      <c r="D33" s="135" t="s">
        <v>25</v>
      </c>
      <c r="E33" s="228">
        <v>3221.52</v>
      </c>
      <c r="F33" s="90">
        <v>24</v>
      </c>
      <c r="G33" s="151">
        <v>0.1</v>
      </c>
      <c r="H33" s="152">
        <f>+E33*F33*(1+G33)</f>
        <v>85048.127999999997</v>
      </c>
      <c r="J33" s="199"/>
    </row>
    <row r="34" spans="2:10" ht="14.25" x14ac:dyDescent="0.2">
      <c r="B34" s="90"/>
      <c r="C34" s="141" t="s">
        <v>191</v>
      </c>
      <c r="D34" s="135" t="s">
        <v>25</v>
      </c>
      <c r="E34" s="221">
        <v>615.66000000000008</v>
      </c>
      <c r="F34" s="142">
        <v>22</v>
      </c>
      <c r="G34" s="151">
        <v>0</v>
      </c>
      <c r="H34" s="222">
        <f t="shared" si="2"/>
        <v>13544.520000000002</v>
      </c>
      <c r="J34" s="199"/>
    </row>
    <row r="35" spans="2:10" ht="14.25" x14ac:dyDescent="0.2">
      <c r="B35" s="90"/>
      <c r="C35" s="137" t="s">
        <v>29</v>
      </c>
      <c r="D35" s="135" t="s">
        <v>24</v>
      </c>
      <c r="E35" s="221">
        <v>6465.3600000000006</v>
      </c>
      <c r="F35" s="142">
        <v>30</v>
      </c>
      <c r="G35" s="151">
        <v>0</v>
      </c>
      <c r="H35" s="222">
        <f t="shared" si="2"/>
        <v>193960.80000000002</v>
      </c>
      <c r="J35" s="199"/>
    </row>
    <row r="36" spans="2:10" ht="14.25" x14ac:dyDescent="0.2">
      <c r="B36" s="90"/>
      <c r="C36" s="137" t="s">
        <v>30</v>
      </c>
      <c r="D36" s="135" t="s">
        <v>24</v>
      </c>
      <c r="E36" s="221">
        <v>1581</v>
      </c>
      <c r="F36" s="142">
        <v>64</v>
      </c>
      <c r="G36" s="151">
        <v>0</v>
      </c>
      <c r="H36" s="222">
        <f t="shared" si="2"/>
        <v>101184</v>
      </c>
      <c r="J36" s="199"/>
    </row>
    <row r="37" spans="2:10" ht="14.25" x14ac:dyDescent="0.2">
      <c r="B37" s="90"/>
      <c r="C37" s="88" t="s">
        <v>76</v>
      </c>
      <c r="D37" s="135" t="s">
        <v>25</v>
      </c>
      <c r="E37" s="221">
        <v>11718</v>
      </c>
      <c r="F37" s="142">
        <v>2</v>
      </c>
      <c r="G37" s="151">
        <v>0</v>
      </c>
      <c r="H37" s="222">
        <f t="shared" si="2"/>
        <v>23436</v>
      </c>
      <c r="J37" s="199"/>
    </row>
    <row r="38" spans="2:10" ht="14.25" x14ac:dyDescent="0.2">
      <c r="B38" s="90"/>
      <c r="C38" s="88" t="s">
        <v>77</v>
      </c>
      <c r="D38" s="135" t="s">
        <v>25</v>
      </c>
      <c r="E38" s="221">
        <v>790.5</v>
      </c>
      <c r="F38" s="142">
        <v>6</v>
      </c>
      <c r="G38" s="151">
        <v>0</v>
      </c>
      <c r="H38" s="222">
        <f t="shared" si="2"/>
        <v>4743</v>
      </c>
      <c r="J38" s="199"/>
    </row>
    <row r="39" spans="2:10" ht="14.25" x14ac:dyDescent="0.2">
      <c r="B39" s="90"/>
      <c r="C39" s="227" t="s">
        <v>80</v>
      </c>
      <c r="D39" s="135" t="s">
        <v>25</v>
      </c>
      <c r="E39" s="221">
        <v>2901.6000000000004</v>
      </c>
      <c r="F39" s="90">
        <v>2</v>
      </c>
      <c r="G39" s="151">
        <v>0</v>
      </c>
      <c r="H39" s="222">
        <f t="shared" si="2"/>
        <v>5803.2000000000007</v>
      </c>
      <c r="J39" s="199"/>
    </row>
    <row r="40" spans="2:10" ht="14.25" x14ac:dyDescent="0.2">
      <c r="B40" s="90"/>
      <c r="C40" s="137" t="s">
        <v>141</v>
      </c>
      <c r="D40" s="135" t="s">
        <v>24</v>
      </c>
      <c r="E40" s="221">
        <v>21102.63</v>
      </c>
      <c r="F40" s="142">
        <v>26</v>
      </c>
      <c r="G40" s="151">
        <v>0</v>
      </c>
      <c r="H40" s="222">
        <f t="shared" si="2"/>
        <v>548668.38</v>
      </c>
      <c r="J40" s="199"/>
    </row>
    <row r="41" spans="2:10" ht="14.25" x14ac:dyDescent="0.2">
      <c r="B41" s="90"/>
      <c r="C41" s="137" t="s">
        <v>146</v>
      </c>
      <c r="D41" s="135" t="s">
        <v>24</v>
      </c>
      <c r="E41" s="221">
        <v>16655.370000000003</v>
      </c>
      <c r="F41" s="142">
        <v>2</v>
      </c>
      <c r="G41" s="151">
        <v>0</v>
      </c>
      <c r="H41" s="222">
        <f t="shared" si="2"/>
        <v>33310.740000000005</v>
      </c>
      <c r="J41" s="199"/>
    </row>
    <row r="42" spans="2:10" ht="14.25" x14ac:dyDescent="0.2">
      <c r="B42" s="90"/>
      <c r="C42" s="137" t="s">
        <v>27</v>
      </c>
      <c r="D42" s="135" t="s">
        <v>25</v>
      </c>
      <c r="E42" s="221">
        <v>427800</v>
      </c>
      <c r="F42" s="142">
        <v>1</v>
      </c>
      <c r="G42" s="151">
        <v>0</v>
      </c>
      <c r="H42" s="222">
        <f t="shared" si="2"/>
        <v>427800</v>
      </c>
      <c r="J42" s="199"/>
    </row>
    <row r="43" spans="2:10" ht="14.25" x14ac:dyDescent="0.2">
      <c r="B43" s="143"/>
      <c r="C43" s="144"/>
      <c r="D43" s="145"/>
      <c r="E43" s="113"/>
      <c r="F43" s="195" t="s">
        <v>14</v>
      </c>
      <c r="G43" s="146"/>
      <c r="H43" s="207">
        <f>SUM(H13:H42)</f>
        <v>36949190.71800001</v>
      </c>
    </row>
    <row r="44" spans="2:10" ht="14.25" x14ac:dyDescent="0.2">
      <c r="B44" s="313" t="s">
        <v>16</v>
      </c>
      <c r="C44" s="313"/>
      <c r="D44" s="313"/>
      <c r="E44" s="313"/>
      <c r="F44" s="313"/>
      <c r="G44" s="313"/>
      <c r="H44" s="313"/>
    </row>
    <row r="45" spans="2:10" ht="14.25" x14ac:dyDescent="0.2">
      <c r="B45" s="87" t="s">
        <v>7</v>
      </c>
      <c r="C45" s="128" t="s">
        <v>0</v>
      </c>
      <c r="D45" s="87" t="s">
        <v>3</v>
      </c>
      <c r="E45" s="87" t="s">
        <v>9</v>
      </c>
      <c r="F45" s="197" t="s">
        <v>10</v>
      </c>
      <c r="G45" s="149" t="s">
        <v>11</v>
      </c>
      <c r="H45" s="128" t="s">
        <v>12</v>
      </c>
    </row>
    <row r="46" spans="2:10" ht="14.25" x14ac:dyDescent="0.2">
      <c r="B46" s="129"/>
      <c r="C46" s="137"/>
      <c r="D46" s="90"/>
      <c r="E46" s="158"/>
      <c r="F46" s="90"/>
      <c r="G46" s="131"/>
      <c r="H46" s="132"/>
    </row>
    <row r="47" spans="2:10" ht="14.25" x14ac:dyDescent="0.2">
      <c r="B47" s="129"/>
      <c r="C47" s="174"/>
      <c r="D47" s="90"/>
      <c r="E47" s="175"/>
      <c r="F47" s="90"/>
      <c r="G47" s="131"/>
      <c r="H47" s="132"/>
    </row>
    <row r="48" spans="2:10" ht="14.25" x14ac:dyDescent="0.2">
      <c r="B48" s="129"/>
      <c r="C48" s="137"/>
      <c r="D48" s="90"/>
      <c r="E48" s="175"/>
      <c r="F48" s="90"/>
      <c r="G48" s="131"/>
      <c r="H48" s="132"/>
    </row>
    <row r="49" spans="2:10" ht="14.25" x14ac:dyDescent="0.2">
      <c r="B49" s="153"/>
      <c r="C49" s="154"/>
      <c r="D49" s="155"/>
      <c r="E49" s="156"/>
      <c r="F49" s="142" t="s">
        <v>14</v>
      </c>
      <c r="G49" s="90"/>
      <c r="H49" s="134">
        <f>ROUND(SUM(H46:H48),0)</f>
        <v>0</v>
      </c>
    </row>
    <row r="50" spans="2:10" ht="14.25" x14ac:dyDescent="0.2">
      <c r="B50" s="313" t="s">
        <v>17</v>
      </c>
      <c r="C50" s="313"/>
      <c r="D50" s="313"/>
      <c r="E50" s="313"/>
      <c r="F50" s="313"/>
      <c r="G50" s="313"/>
      <c r="H50" s="313"/>
    </row>
    <row r="51" spans="2:10" ht="15" customHeight="1" x14ac:dyDescent="0.2">
      <c r="B51" s="320" t="s">
        <v>8</v>
      </c>
      <c r="C51" s="321"/>
      <c r="D51" s="87" t="s">
        <v>3</v>
      </c>
      <c r="E51" s="87" t="s">
        <v>9</v>
      </c>
      <c r="F51" s="192" t="s">
        <v>10</v>
      </c>
      <c r="G51" s="87" t="s">
        <v>11</v>
      </c>
      <c r="H51" s="128" t="s">
        <v>12</v>
      </c>
    </row>
    <row r="52" spans="2:10" ht="28.5" x14ac:dyDescent="0.2">
      <c r="B52" s="129" t="s">
        <v>171</v>
      </c>
      <c r="C52" s="141" t="s">
        <v>173</v>
      </c>
      <c r="D52" s="90" t="s">
        <v>170</v>
      </c>
      <c r="E52" s="150">
        <v>31097.172600000002</v>
      </c>
      <c r="F52" s="90">
        <v>16</v>
      </c>
      <c r="G52" s="151">
        <v>0</v>
      </c>
      <c r="H52" s="152">
        <f>IF(E52="-","-",E52*F52*(1+G52))</f>
        <v>497554.76160000003</v>
      </c>
      <c r="J52" s="199"/>
    </row>
    <row r="53" spans="2:10" ht="28.5" x14ac:dyDescent="0.2">
      <c r="B53" s="129" t="s">
        <v>171</v>
      </c>
      <c r="C53" s="141" t="s">
        <v>176</v>
      </c>
      <c r="D53" s="90" t="s">
        <v>170</v>
      </c>
      <c r="E53" s="150">
        <v>31097.172600000002</v>
      </c>
      <c r="F53" s="90">
        <v>24</v>
      </c>
      <c r="G53" s="151">
        <v>0</v>
      </c>
      <c r="H53" s="152">
        <f>IF(E53="-","-",E53*F53*(1+G53))</f>
        <v>746332.14240000001</v>
      </c>
      <c r="J53" s="199"/>
    </row>
    <row r="54" spans="2:10" ht="14.25" x14ac:dyDescent="0.2">
      <c r="B54" s="88" t="s">
        <v>179</v>
      </c>
      <c r="C54" s="141" t="s">
        <v>178</v>
      </c>
      <c r="D54" s="90" t="s">
        <v>177</v>
      </c>
      <c r="E54" s="150">
        <v>7382571.3468000013</v>
      </c>
      <c r="F54" s="90">
        <v>0.23599999999999999</v>
      </c>
      <c r="G54" s="151">
        <v>0</v>
      </c>
      <c r="H54" s="152">
        <f>IF(E54="-","-",E54*F54*(1+G54))</f>
        <v>1742286.8378448002</v>
      </c>
      <c r="J54" s="199"/>
    </row>
    <row r="55" spans="2:10" ht="14.25" x14ac:dyDescent="0.2">
      <c r="B55" s="157"/>
      <c r="C55" s="137" t="s">
        <v>19</v>
      </c>
      <c r="D55" s="90" t="s">
        <v>19</v>
      </c>
      <c r="E55" s="150" t="s">
        <v>19</v>
      </c>
      <c r="F55" s="142"/>
      <c r="G55" s="151"/>
      <c r="H55" s="152" t="str">
        <f>IF(E55="-","-",E55*F55*(1+G55))</f>
        <v>-</v>
      </c>
    </row>
    <row r="56" spans="2:10" ht="14.25" x14ac:dyDescent="0.2">
      <c r="B56" s="157"/>
      <c r="C56" s="137" t="s">
        <v>19</v>
      </c>
      <c r="D56" s="90" t="s">
        <v>19</v>
      </c>
      <c r="E56" s="158" t="s">
        <v>19</v>
      </c>
      <c r="F56" s="142"/>
      <c r="G56" s="131"/>
      <c r="H56" s="132" t="str">
        <f>IF(E56="-","-",E56*F56*(1+G56))</f>
        <v>-</v>
      </c>
    </row>
    <row r="57" spans="2:10" ht="14.25" x14ac:dyDescent="0.2">
      <c r="B57" s="326" t="s">
        <v>14</v>
      </c>
      <c r="C57" s="327"/>
      <c r="D57" s="327"/>
      <c r="E57" s="327"/>
      <c r="F57" s="328"/>
      <c r="G57" s="205"/>
      <c r="H57" s="134">
        <f>ROUND(SUM(H52:H56),0)</f>
        <v>2986174</v>
      </c>
    </row>
    <row r="58" spans="2:10" ht="38.25" customHeight="1" x14ac:dyDescent="0.2">
      <c r="B58" s="183"/>
      <c r="C58" s="170"/>
      <c r="D58" s="169"/>
      <c r="E58" s="168"/>
      <c r="F58" s="201"/>
      <c r="G58" s="169"/>
      <c r="H58" s="184"/>
    </row>
    <row r="59" spans="2:10" x14ac:dyDescent="0.2">
      <c r="B59" s="183"/>
      <c r="C59" s="185"/>
      <c r="D59" s="169"/>
      <c r="E59" s="168"/>
      <c r="F59" s="202" t="s">
        <v>18</v>
      </c>
      <c r="G59" s="166"/>
      <c r="H59" s="167">
        <f>H10+H43+H49+H57</f>
        <v>40505228.71800001</v>
      </c>
    </row>
    <row r="60" spans="2:10" x14ac:dyDescent="0.2">
      <c r="B60" s="183"/>
      <c r="C60" s="170"/>
      <c r="D60" s="169"/>
      <c r="E60" s="168"/>
      <c r="F60" s="201"/>
      <c r="G60" s="169"/>
      <c r="H60" s="184"/>
    </row>
    <row r="61" spans="2:10" ht="38.25" customHeight="1" x14ac:dyDescent="0.2">
      <c r="B61" s="183"/>
      <c r="C61" s="186"/>
      <c r="D61" s="169"/>
      <c r="E61" s="168"/>
      <c r="F61" s="201"/>
      <c r="G61" s="169"/>
      <c r="H61" s="184"/>
    </row>
    <row r="62" spans="2:10" x14ac:dyDescent="0.2">
      <c r="B62" s="183"/>
      <c r="D62" s="169"/>
      <c r="E62" s="168"/>
      <c r="F62" s="201"/>
      <c r="G62" s="169"/>
      <c r="H62" s="184"/>
    </row>
    <row r="63" spans="2:10" x14ac:dyDescent="0.2">
      <c r="B63" s="183"/>
      <c r="C63" s="170"/>
      <c r="D63" s="169"/>
      <c r="E63" s="168"/>
      <c r="F63" s="201"/>
      <c r="G63" s="169"/>
      <c r="H63" s="184"/>
    </row>
    <row r="64" spans="2:10" x14ac:dyDescent="0.2">
      <c r="B64" s="187"/>
      <c r="C64" s="188"/>
      <c r="D64" s="189"/>
      <c r="E64" s="190"/>
      <c r="F64" s="203"/>
      <c r="G64" s="189"/>
      <c r="H64" s="191"/>
    </row>
  </sheetData>
  <mergeCells count="9">
    <mergeCell ref="B50:H50"/>
    <mergeCell ref="B51:C51"/>
    <mergeCell ref="B57:F57"/>
    <mergeCell ref="B2:H2"/>
    <mergeCell ref="C3:G3"/>
    <mergeCell ref="B4:H4"/>
    <mergeCell ref="B10:E10"/>
    <mergeCell ref="B11:H11"/>
    <mergeCell ref="B44:H44"/>
  </mergeCells>
  <pageMargins left="0.7" right="0.7" top="0.75" bottom="0.75" header="0.3" footer="0.3"/>
  <pageSetup paperSize="9"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221A-DFE1-40BB-B19A-62CDE4C1CE5D}">
  <sheetPr>
    <tabColor theme="3" tint="-0.249977111117893"/>
  </sheetPr>
  <dimension ref="B2:J65"/>
  <sheetViews>
    <sheetView topLeftCell="A38" zoomScale="97" zoomScaleNormal="98" workbookViewId="0">
      <selection activeCell="J53" sqref="J53:J58"/>
    </sheetView>
  </sheetViews>
  <sheetFormatPr baseColWidth="10" defaultColWidth="11.42578125" defaultRowHeight="12.75" x14ac:dyDescent="0.2"/>
  <cols>
    <col min="1" max="1" width="11.42578125" style="125"/>
    <col min="2" max="2" width="9.5703125" style="171" customWidth="1"/>
    <col min="3" max="3" width="51.28515625" style="125" customWidth="1"/>
    <col min="4" max="4" width="10.7109375" style="125" customWidth="1"/>
    <col min="5" max="5" width="19.5703125" style="171" customWidth="1"/>
    <col min="6" max="6" width="16.85546875" style="172" bestFit="1" customWidth="1"/>
    <col min="7" max="7" width="17" style="172" bestFit="1" customWidth="1"/>
    <col min="8" max="8" width="18.7109375" style="125" bestFit="1" customWidth="1"/>
    <col min="9" max="9" width="11.42578125" style="125"/>
    <col min="10" max="10" width="13.42578125" style="125" bestFit="1" customWidth="1"/>
    <col min="11" max="16384" width="11.42578125" style="125"/>
  </cols>
  <sheetData>
    <row r="2" spans="2:10" ht="14.25" x14ac:dyDescent="0.2">
      <c r="B2" s="311" t="s">
        <v>2</v>
      </c>
      <c r="C2" s="311"/>
      <c r="D2" s="311"/>
      <c r="E2" s="311"/>
      <c r="F2" s="311"/>
      <c r="G2" s="311"/>
      <c r="H2" s="311"/>
    </row>
    <row r="3" spans="2:10" ht="69" customHeight="1" x14ac:dyDescent="0.2">
      <c r="B3" s="126" t="s">
        <v>1</v>
      </c>
      <c r="C3" s="322" t="s">
        <v>166</v>
      </c>
      <c r="D3" s="322"/>
      <c r="E3" s="322"/>
      <c r="F3" s="322"/>
      <c r="G3" s="322"/>
      <c r="H3" s="126">
        <v>11</v>
      </c>
    </row>
    <row r="4" spans="2:10" ht="14.25" x14ac:dyDescent="0.2">
      <c r="B4" s="313" t="s">
        <v>5</v>
      </c>
      <c r="C4" s="313"/>
      <c r="D4" s="313"/>
      <c r="E4" s="313"/>
      <c r="F4" s="313"/>
      <c r="G4" s="313"/>
      <c r="H4" s="313"/>
    </row>
    <row r="5" spans="2:10" ht="14.25" x14ac:dyDescent="0.2">
      <c r="B5" s="87" t="s">
        <v>7</v>
      </c>
      <c r="C5" s="128" t="s">
        <v>8</v>
      </c>
      <c r="D5" s="128" t="s">
        <v>3</v>
      </c>
      <c r="E5" s="87" t="s">
        <v>9</v>
      </c>
      <c r="F5" s="87" t="s">
        <v>10</v>
      </c>
      <c r="G5" s="193" t="s">
        <v>11</v>
      </c>
      <c r="H5" s="128" t="s">
        <v>12</v>
      </c>
    </row>
    <row r="6" spans="2:10" ht="14.25" x14ac:dyDescent="0.2">
      <c r="B6" s="129"/>
      <c r="C6" s="173" t="s">
        <v>52</v>
      </c>
      <c r="D6" s="90" t="s">
        <v>39</v>
      </c>
      <c r="E6" s="130">
        <v>36270</v>
      </c>
      <c r="F6" s="90">
        <v>1.2709999999999999</v>
      </c>
      <c r="G6" s="131">
        <v>0</v>
      </c>
      <c r="H6" s="132">
        <f>+E6*F6*(1+G6)</f>
        <v>46099.17</v>
      </c>
      <c r="J6" s="240"/>
    </row>
    <row r="7" spans="2:10" ht="14.25" x14ac:dyDescent="0.2">
      <c r="B7" s="129"/>
      <c r="C7" s="127" t="s">
        <v>20</v>
      </c>
      <c r="D7" s="90" t="s">
        <v>53</v>
      </c>
      <c r="E7" s="130">
        <v>57507.173100000007</v>
      </c>
      <c r="F7" s="90">
        <v>1</v>
      </c>
      <c r="G7" s="131">
        <v>0</v>
      </c>
      <c r="H7" s="132">
        <f>+E7*F7*(1+G7)</f>
        <v>57507.173100000007</v>
      </c>
      <c r="J7" s="240"/>
    </row>
    <row r="8" spans="2:10" ht="14.25" x14ac:dyDescent="0.2">
      <c r="B8" s="129"/>
      <c r="C8" s="173" t="s">
        <v>51</v>
      </c>
      <c r="D8" s="90" t="s">
        <v>39</v>
      </c>
      <c r="E8" s="130">
        <v>70391.3652</v>
      </c>
      <c r="F8" s="90">
        <v>2</v>
      </c>
      <c r="G8" s="131">
        <v>0</v>
      </c>
      <c r="H8" s="132">
        <f t="shared" ref="H8:H9" si="0">+E8*F8*(1+G8)</f>
        <v>140782.7304</v>
      </c>
      <c r="J8" s="240"/>
    </row>
    <row r="9" spans="2:10" ht="14.25" x14ac:dyDescent="0.2">
      <c r="B9" s="129"/>
      <c r="C9" s="173" t="s">
        <v>43</v>
      </c>
      <c r="D9" s="90" t="s">
        <v>39</v>
      </c>
      <c r="E9" s="130">
        <v>7254</v>
      </c>
      <c r="F9" s="90">
        <f>F6</f>
        <v>1.2709999999999999</v>
      </c>
      <c r="G9" s="131">
        <v>0</v>
      </c>
      <c r="H9" s="132">
        <f t="shared" si="0"/>
        <v>9219.8339999999989</v>
      </c>
      <c r="J9" s="240"/>
    </row>
    <row r="10" spans="2:10" ht="14.25" x14ac:dyDescent="0.2">
      <c r="B10" s="314"/>
      <c r="C10" s="315"/>
      <c r="D10" s="315"/>
      <c r="E10" s="316"/>
      <c r="F10" s="87" t="s">
        <v>14</v>
      </c>
      <c r="G10" s="193"/>
      <c r="H10" s="134">
        <f>ROUND(SUM(H6:H9),0)</f>
        <v>253609</v>
      </c>
    </row>
    <row r="11" spans="2:10" ht="14.25" x14ac:dyDescent="0.2">
      <c r="B11" s="313" t="s">
        <v>15</v>
      </c>
      <c r="C11" s="313"/>
      <c r="D11" s="313"/>
      <c r="E11" s="313"/>
      <c r="F11" s="313"/>
      <c r="G11" s="313"/>
      <c r="H11" s="313"/>
    </row>
    <row r="12" spans="2:10" ht="14.25" x14ac:dyDescent="0.2">
      <c r="B12" s="87" t="s">
        <v>7</v>
      </c>
      <c r="C12" s="128" t="s">
        <v>8</v>
      </c>
      <c r="D12" s="128" t="s">
        <v>3</v>
      </c>
      <c r="E12" s="87" t="s">
        <v>9</v>
      </c>
      <c r="F12" s="87" t="s">
        <v>10</v>
      </c>
      <c r="G12" s="87" t="s">
        <v>11</v>
      </c>
      <c r="H12" s="128" t="s">
        <v>12</v>
      </c>
    </row>
    <row r="13" spans="2:10" ht="42.75" x14ac:dyDescent="0.2">
      <c r="B13" s="90"/>
      <c r="C13" s="141" t="s">
        <v>125</v>
      </c>
      <c r="D13" s="135" t="s">
        <v>25</v>
      </c>
      <c r="E13" s="221">
        <v>626896.55172413797</v>
      </c>
      <c r="F13" s="90">
        <v>1</v>
      </c>
      <c r="G13" s="151">
        <v>0</v>
      </c>
      <c r="H13" s="222">
        <f>+E13*F13</f>
        <v>626896.55172413797</v>
      </c>
      <c r="J13" s="199"/>
    </row>
    <row r="14" spans="2:10" ht="28.5" x14ac:dyDescent="0.2">
      <c r="B14" s="90"/>
      <c r="C14" s="137" t="s">
        <v>155</v>
      </c>
      <c r="D14" s="135" t="s">
        <v>25</v>
      </c>
      <c r="E14" s="138">
        <v>108620.68965517242</v>
      </c>
      <c r="F14" s="90">
        <v>1</v>
      </c>
      <c r="G14" s="151">
        <v>0</v>
      </c>
      <c r="H14" s="222">
        <f t="shared" ref="H14:H15" si="1">+E14*F14</f>
        <v>108620.68965517242</v>
      </c>
      <c r="J14" s="199"/>
    </row>
    <row r="15" spans="2:10" ht="28.5" x14ac:dyDescent="0.2">
      <c r="B15" s="90"/>
      <c r="C15" s="137" t="s">
        <v>156</v>
      </c>
      <c r="D15" s="135" t="s">
        <v>25</v>
      </c>
      <c r="E15" s="138">
        <v>14275.862068965518</v>
      </c>
      <c r="F15" s="90">
        <v>1</v>
      </c>
      <c r="G15" s="151">
        <v>0</v>
      </c>
      <c r="H15" s="222">
        <f t="shared" si="1"/>
        <v>14275.862068965518</v>
      </c>
      <c r="J15" s="199"/>
    </row>
    <row r="16" spans="2:10" ht="28.5" x14ac:dyDescent="0.2">
      <c r="B16" s="90"/>
      <c r="C16" s="225" t="s">
        <v>122</v>
      </c>
      <c r="D16" s="135" t="s">
        <v>25</v>
      </c>
      <c r="E16" s="221">
        <v>417931.03448275867</v>
      </c>
      <c r="F16" s="90">
        <v>1</v>
      </c>
      <c r="G16" s="151">
        <v>0</v>
      </c>
      <c r="H16" s="222">
        <f>+E16*F16</f>
        <v>417931.03448275867</v>
      </c>
      <c r="J16" s="199"/>
    </row>
    <row r="17" spans="2:10" ht="14.25" x14ac:dyDescent="0.2">
      <c r="B17" s="90"/>
      <c r="C17" s="137" t="s">
        <v>33</v>
      </c>
      <c r="D17" s="135" t="s">
        <v>25</v>
      </c>
      <c r="E17" s="221">
        <v>744827.70000000007</v>
      </c>
      <c r="F17" s="90">
        <v>1</v>
      </c>
      <c r="G17" s="151">
        <v>0</v>
      </c>
      <c r="H17" s="222">
        <f>+E17*F17</f>
        <v>744827.70000000007</v>
      </c>
      <c r="J17" s="199"/>
    </row>
    <row r="18" spans="2:10" ht="14.25" x14ac:dyDescent="0.2">
      <c r="B18" s="90"/>
      <c r="C18" s="137" t="s">
        <v>31</v>
      </c>
      <c r="D18" s="135" t="s">
        <v>25</v>
      </c>
      <c r="E18" s="221">
        <v>289737.78000000003</v>
      </c>
      <c r="F18" s="90">
        <v>1</v>
      </c>
      <c r="G18" s="151">
        <v>0</v>
      </c>
      <c r="H18" s="222">
        <f t="shared" ref="H18:H37" si="2">+E18*F18</f>
        <v>289737.78000000003</v>
      </c>
      <c r="J18" s="199"/>
    </row>
    <row r="19" spans="2:10" ht="14.25" x14ac:dyDescent="0.2">
      <c r="B19" s="90"/>
      <c r="C19" s="137" t="s">
        <v>149</v>
      </c>
      <c r="D19" s="135" t="s">
        <v>25</v>
      </c>
      <c r="E19" s="221">
        <v>422076.78</v>
      </c>
      <c r="F19" s="90">
        <v>1</v>
      </c>
      <c r="G19" s="151">
        <v>0</v>
      </c>
      <c r="H19" s="222">
        <f t="shared" si="2"/>
        <v>422076.78</v>
      </c>
      <c r="J19" s="199"/>
    </row>
    <row r="20" spans="2:10" ht="28.5" x14ac:dyDescent="0.2">
      <c r="B20" s="90"/>
      <c r="C20" s="137" t="s">
        <v>83</v>
      </c>
      <c r="D20" s="135" t="s">
        <v>25</v>
      </c>
      <c r="E20" s="221">
        <v>1039608.8700000001</v>
      </c>
      <c r="F20" s="90">
        <v>1</v>
      </c>
      <c r="G20" s="151">
        <v>0</v>
      </c>
      <c r="H20" s="222">
        <f>+E20*F20</f>
        <v>1039608.8700000001</v>
      </c>
      <c r="J20" s="199"/>
    </row>
    <row r="21" spans="2:10" ht="28.5" x14ac:dyDescent="0.2">
      <c r="B21" s="90"/>
      <c r="C21" s="137" t="s">
        <v>151</v>
      </c>
      <c r="D21" s="135" t="s">
        <v>25</v>
      </c>
      <c r="E21" s="221">
        <v>374295.24</v>
      </c>
      <c r="F21" s="90">
        <v>1</v>
      </c>
      <c r="G21" s="151">
        <v>0</v>
      </c>
      <c r="H21" s="222">
        <f t="shared" si="2"/>
        <v>374295.24</v>
      </c>
      <c r="J21" s="199"/>
    </row>
    <row r="22" spans="2:10" ht="14.25" x14ac:dyDescent="0.2">
      <c r="B22" s="90"/>
      <c r="C22" s="137" t="s">
        <v>82</v>
      </c>
      <c r="D22" s="135" t="s">
        <v>25</v>
      </c>
      <c r="E22" s="221">
        <v>254700.96000000002</v>
      </c>
      <c r="F22" s="90">
        <v>1</v>
      </c>
      <c r="G22" s="151">
        <v>0</v>
      </c>
      <c r="H22" s="222">
        <f t="shared" si="2"/>
        <v>254700.96000000002</v>
      </c>
      <c r="J22" s="199"/>
    </row>
    <row r="23" spans="2:10" ht="14.25" x14ac:dyDescent="0.2">
      <c r="B23" s="90"/>
      <c r="C23" s="137" t="s">
        <v>34</v>
      </c>
      <c r="D23" s="135" t="s">
        <v>25</v>
      </c>
      <c r="E23" s="221">
        <v>1387211.25</v>
      </c>
      <c r="F23" s="90">
        <v>1</v>
      </c>
      <c r="G23" s="151">
        <v>0</v>
      </c>
      <c r="H23" s="222">
        <f t="shared" si="2"/>
        <v>1387211.25</v>
      </c>
      <c r="J23" s="199"/>
    </row>
    <row r="24" spans="2:10" ht="14.25" x14ac:dyDescent="0.2">
      <c r="B24" s="90"/>
      <c r="C24" s="137" t="s">
        <v>85</v>
      </c>
      <c r="D24" s="135" t="s">
        <v>25</v>
      </c>
      <c r="E24" s="221">
        <v>443279.85000000003</v>
      </c>
      <c r="F24" s="90">
        <v>1</v>
      </c>
      <c r="G24" s="151">
        <v>0</v>
      </c>
      <c r="H24" s="222">
        <f t="shared" si="2"/>
        <v>443279.85000000003</v>
      </c>
      <c r="J24" s="199"/>
    </row>
    <row r="25" spans="2:10" ht="14.25" x14ac:dyDescent="0.2">
      <c r="B25" s="90"/>
      <c r="C25" s="137" t="s">
        <v>26</v>
      </c>
      <c r="D25" s="135" t="s">
        <v>25</v>
      </c>
      <c r="E25" s="221">
        <v>828879.24</v>
      </c>
      <c r="F25" s="90">
        <v>2</v>
      </c>
      <c r="G25" s="151">
        <v>0</v>
      </c>
      <c r="H25" s="222">
        <f t="shared" si="2"/>
        <v>1657758.48</v>
      </c>
      <c r="J25" s="199"/>
    </row>
    <row r="26" spans="2:10" ht="14.25" x14ac:dyDescent="0.2">
      <c r="B26" s="90"/>
      <c r="C26" s="137" t="s">
        <v>23</v>
      </c>
      <c r="D26" s="135" t="s">
        <v>25</v>
      </c>
      <c r="E26" s="221">
        <v>988923.82105263171</v>
      </c>
      <c r="F26" s="90">
        <v>1</v>
      </c>
      <c r="G26" s="151">
        <v>0</v>
      </c>
      <c r="H26" s="222">
        <f t="shared" si="2"/>
        <v>988923.82105263171</v>
      </c>
      <c r="J26" s="199"/>
    </row>
    <row r="27" spans="2:10" ht="14.25" x14ac:dyDescent="0.2">
      <c r="B27" s="90"/>
      <c r="C27" s="141" t="s">
        <v>168</v>
      </c>
      <c r="D27" s="135" t="s">
        <v>24</v>
      </c>
      <c r="E27" s="231">
        <v>3309.8700000000003</v>
      </c>
      <c r="F27" s="90">
        <v>4</v>
      </c>
      <c r="G27" s="151">
        <v>0</v>
      </c>
      <c r="H27" s="222">
        <f t="shared" si="2"/>
        <v>13239.480000000001</v>
      </c>
      <c r="J27" s="199"/>
    </row>
    <row r="28" spans="2:10" ht="14.25" x14ac:dyDescent="0.2">
      <c r="B28" s="90"/>
      <c r="C28" s="141" t="s">
        <v>134</v>
      </c>
      <c r="D28" s="135" t="s">
        <v>25</v>
      </c>
      <c r="E28" s="231">
        <v>724.47</v>
      </c>
      <c r="F28" s="90">
        <v>12</v>
      </c>
      <c r="G28" s="151">
        <v>0</v>
      </c>
      <c r="H28" s="222">
        <f t="shared" si="2"/>
        <v>8693.64</v>
      </c>
      <c r="J28" s="199"/>
    </row>
    <row r="29" spans="2:10" ht="14.25" x14ac:dyDescent="0.2">
      <c r="B29" s="90"/>
      <c r="C29" s="137" t="s">
        <v>21</v>
      </c>
      <c r="D29" s="135" t="s">
        <v>25</v>
      </c>
      <c r="E29" s="221">
        <v>8793.15</v>
      </c>
      <c r="F29" s="90">
        <v>3</v>
      </c>
      <c r="G29" s="151">
        <v>0</v>
      </c>
      <c r="H29" s="222">
        <f t="shared" si="2"/>
        <v>26379.449999999997</v>
      </c>
      <c r="J29" s="199"/>
    </row>
    <row r="30" spans="2:10" ht="28.5" x14ac:dyDescent="0.2">
      <c r="B30" s="90"/>
      <c r="C30" s="141" t="s">
        <v>192</v>
      </c>
      <c r="D30" s="135" t="s">
        <v>25</v>
      </c>
      <c r="E30" s="221">
        <v>73369.655172413797</v>
      </c>
      <c r="F30" s="90">
        <v>1</v>
      </c>
      <c r="G30" s="151">
        <v>0</v>
      </c>
      <c r="H30" s="222">
        <f t="shared" si="2"/>
        <v>73369.655172413797</v>
      </c>
      <c r="J30" s="199"/>
    </row>
    <row r="31" spans="2:10" ht="14.25" x14ac:dyDescent="0.2">
      <c r="B31" s="90"/>
      <c r="C31" s="137" t="s">
        <v>22</v>
      </c>
      <c r="D31" s="135" t="s">
        <v>24</v>
      </c>
      <c r="E31" s="221">
        <v>7086.6</v>
      </c>
      <c r="F31" s="90">
        <v>4</v>
      </c>
      <c r="G31" s="151">
        <v>0</v>
      </c>
      <c r="H31" s="222">
        <f t="shared" si="2"/>
        <v>28346.400000000001</v>
      </c>
      <c r="J31" s="199"/>
    </row>
    <row r="32" spans="2:10" ht="14.25" x14ac:dyDescent="0.2">
      <c r="B32" s="90"/>
      <c r="C32" s="137" t="s">
        <v>73</v>
      </c>
      <c r="D32" s="135" t="s">
        <v>25</v>
      </c>
      <c r="E32" s="221">
        <v>7749.6900000000005</v>
      </c>
      <c r="F32" s="90">
        <v>12</v>
      </c>
      <c r="G32" s="151">
        <v>0</v>
      </c>
      <c r="H32" s="222">
        <f t="shared" ref="H32:H34" si="3">+E32*F32</f>
        <v>92996.28</v>
      </c>
      <c r="J32" s="199"/>
    </row>
    <row r="33" spans="2:10" ht="28.5" x14ac:dyDescent="0.2">
      <c r="B33" s="90"/>
      <c r="C33" s="141" t="s">
        <v>190</v>
      </c>
      <c r="D33" s="135" t="s">
        <v>25</v>
      </c>
      <c r="E33" s="228">
        <v>3221.52</v>
      </c>
      <c r="F33" s="90">
        <v>6</v>
      </c>
      <c r="G33" s="151">
        <v>0.1</v>
      </c>
      <c r="H33" s="152">
        <f>+E33*F33*(1+G33)</f>
        <v>21262.031999999999</v>
      </c>
      <c r="J33" s="199"/>
    </row>
    <row r="34" spans="2:10" ht="14.25" x14ac:dyDescent="0.2">
      <c r="B34" s="90"/>
      <c r="C34" s="141" t="s">
        <v>191</v>
      </c>
      <c r="D34" s="135" t="s">
        <v>25</v>
      </c>
      <c r="E34" s="221">
        <v>615.66000000000008</v>
      </c>
      <c r="F34" s="90">
        <v>6</v>
      </c>
      <c r="G34" s="151">
        <v>0</v>
      </c>
      <c r="H34" s="222">
        <f t="shared" si="3"/>
        <v>3693.9600000000005</v>
      </c>
      <c r="J34" s="199"/>
    </row>
    <row r="35" spans="2:10" ht="14.25" x14ac:dyDescent="0.2">
      <c r="B35" s="90"/>
      <c r="C35" s="137" t="s">
        <v>28</v>
      </c>
      <c r="D35" s="135" t="s">
        <v>24</v>
      </c>
      <c r="E35" s="221">
        <v>3094.11</v>
      </c>
      <c r="F35" s="90">
        <v>9</v>
      </c>
      <c r="G35" s="151">
        <v>0</v>
      </c>
      <c r="H35" s="222">
        <f t="shared" ref="H35:H36" si="4">+E35*F35</f>
        <v>27846.99</v>
      </c>
      <c r="J35" s="199"/>
    </row>
    <row r="36" spans="2:10" ht="14.25" x14ac:dyDescent="0.2">
      <c r="B36" s="90"/>
      <c r="C36" s="137" t="s">
        <v>142</v>
      </c>
      <c r="D36" s="135" t="s">
        <v>25</v>
      </c>
      <c r="E36" s="221">
        <v>13034.880000000001</v>
      </c>
      <c r="F36" s="90">
        <v>1</v>
      </c>
      <c r="G36" s="151">
        <v>0</v>
      </c>
      <c r="H36" s="222">
        <f t="shared" si="4"/>
        <v>13034.880000000001</v>
      </c>
      <c r="J36" s="199"/>
    </row>
    <row r="37" spans="2:10" ht="14.25" x14ac:dyDescent="0.2">
      <c r="B37" s="90"/>
      <c r="C37" s="137" t="s">
        <v>29</v>
      </c>
      <c r="D37" s="135" t="s">
        <v>24</v>
      </c>
      <c r="E37" s="221">
        <v>6465.3600000000006</v>
      </c>
      <c r="F37" s="90">
        <v>2</v>
      </c>
      <c r="G37" s="151">
        <v>0</v>
      </c>
      <c r="H37" s="222">
        <f t="shared" si="2"/>
        <v>12930.720000000001</v>
      </c>
      <c r="J37" s="199"/>
    </row>
    <row r="38" spans="2:10" ht="14.25" x14ac:dyDescent="0.2">
      <c r="B38" s="90"/>
      <c r="C38" s="137" t="s">
        <v>32</v>
      </c>
      <c r="D38" s="135" t="s">
        <v>24</v>
      </c>
      <c r="E38" s="221">
        <v>4500.2700000000004</v>
      </c>
      <c r="F38" s="90">
        <v>10</v>
      </c>
      <c r="G38" s="151">
        <v>0</v>
      </c>
      <c r="H38" s="222">
        <f t="shared" ref="H38:H41" si="5">+E38*F38</f>
        <v>45002.700000000004</v>
      </c>
      <c r="J38" s="199"/>
    </row>
    <row r="39" spans="2:10" ht="14.25" x14ac:dyDescent="0.2">
      <c r="B39" s="90"/>
      <c r="C39" s="137" t="s">
        <v>47</v>
      </c>
      <c r="D39" s="135" t="s">
        <v>25</v>
      </c>
      <c r="E39" s="221">
        <v>38117.910000000003</v>
      </c>
      <c r="F39" s="90">
        <v>1</v>
      </c>
      <c r="G39" s="151">
        <v>0</v>
      </c>
      <c r="H39" s="222">
        <f t="shared" si="5"/>
        <v>38117.910000000003</v>
      </c>
      <c r="J39" s="199"/>
    </row>
    <row r="40" spans="2:10" ht="14.25" x14ac:dyDescent="0.2">
      <c r="B40" s="90"/>
      <c r="C40" s="137" t="s">
        <v>46</v>
      </c>
      <c r="D40" s="135" t="s">
        <v>25</v>
      </c>
      <c r="E40" s="221">
        <v>102051.69</v>
      </c>
      <c r="F40" s="90">
        <v>2</v>
      </c>
      <c r="G40" s="151">
        <v>0</v>
      </c>
      <c r="H40" s="222">
        <f t="shared" si="5"/>
        <v>204103.38</v>
      </c>
      <c r="J40" s="199"/>
    </row>
    <row r="41" spans="2:10" ht="14.25" x14ac:dyDescent="0.2">
      <c r="B41" s="90"/>
      <c r="C41" s="88" t="s">
        <v>143</v>
      </c>
      <c r="D41" s="89" t="s">
        <v>74</v>
      </c>
      <c r="E41" s="140">
        <v>20586.48</v>
      </c>
      <c r="F41" s="90">
        <v>0.5</v>
      </c>
      <c r="G41" s="151">
        <v>0</v>
      </c>
      <c r="H41" s="222">
        <f t="shared" si="5"/>
        <v>10293.24</v>
      </c>
      <c r="J41" s="199"/>
    </row>
    <row r="42" spans="2:10" ht="14.25" x14ac:dyDescent="0.2">
      <c r="B42" s="90"/>
      <c r="C42" s="137" t="s">
        <v>123</v>
      </c>
      <c r="D42" s="135" t="s">
        <v>25</v>
      </c>
      <c r="E42" s="221">
        <v>4767.18</v>
      </c>
      <c r="F42" s="90">
        <v>2</v>
      </c>
      <c r="G42" s="151">
        <v>0</v>
      </c>
      <c r="H42" s="222">
        <f>+E42*F42</f>
        <v>9534.36</v>
      </c>
      <c r="J42" s="199"/>
    </row>
    <row r="43" spans="2:10" ht="14.25" x14ac:dyDescent="0.2">
      <c r="B43" s="90"/>
      <c r="C43" s="137" t="s">
        <v>146</v>
      </c>
      <c r="D43" s="135" t="s">
        <v>24</v>
      </c>
      <c r="E43" s="221">
        <v>16655.370000000003</v>
      </c>
      <c r="F43" s="142">
        <v>2</v>
      </c>
      <c r="G43" s="151">
        <v>0</v>
      </c>
      <c r="H43" s="222">
        <f t="shared" ref="H43:H44" si="6">+E43*F43</f>
        <v>33310.740000000005</v>
      </c>
      <c r="J43" s="199"/>
    </row>
    <row r="44" spans="2:10" ht="14.25" x14ac:dyDescent="0.2">
      <c r="B44" s="90"/>
      <c r="C44" s="137" t="s">
        <v>145</v>
      </c>
      <c r="D44" s="135" t="s">
        <v>24</v>
      </c>
      <c r="E44" s="221">
        <v>5338.2000000000007</v>
      </c>
      <c r="F44" s="142">
        <v>3</v>
      </c>
      <c r="G44" s="151">
        <v>0</v>
      </c>
      <c r="H44" s="222">
        <f t="shared" si="6"/>
        <v>16014.600000000002</v>
      </c>
      <c r="J44" s="199"/>
    </row>
    <row r="45" spans="2:10" ht="14.25" x14ac:dyDescent="0.2">
      <c r="B45" s="90"/>
      <c r="C45" s="137" t="s">
        <v>27</v>
      </c>
      <c r="D45" s="135" t="s">
        <v>25</v>
      </c>
      <c r="E45" s="221">
        <v>167400</v>
      </c>
      <c r="F45" s="90">
        <v>1</v>
      </c>
      <c r="G45" s="151">
        <v>0</v>
      </c>
      <c r="H45" s="222">
        <f>+E45*F45</f>
        <v>167400</v>
      </c>
      <c r="J45" s="199"/>
    </row>
    <row r="46" spans="2:10" ht="14.25" x14ac:dyDescent="0.2">
      <c r="B46" s="232"/>
      <c r="C46" s="233"/>
      <c r="D46" s="234"/>
      <c r="E46" s="113"/>
      <c r="F46" s="146" t="s">
        <v>14</v>
      </c>
      <c r="G46" s="196"/>
      <c r="H46" s="207">
        <f>SUM(H13:H45)</f>
        <v>9615715.2861560807</v>
      </c>
    </row>
    <row r="47" spans="2:10" ht="14.25" x14ac:dyDescent="0.2">
      <c r="B47" s="317" t="s">
        <v>16</v>
      </c>
      <c r="C47" s="318"/>
      <c r="D47" s="318"/>
      <c r="E47" s="318"/>
      <c r="F47" s="318"/>
      <c r="G47" s="318"/>
      <c r="H47" s="319"/>
    </row>
    <row r="48" spans="2:10" ht="14.25" x14ac:dyDescent="0.2">
      <c r="B48" s="87" t="s">
        <v>7</v>
      </c>
      <c r="C48" s="128" t="s">
        <v>0</v>
      </c>
      <c r="D48" s="128" t="s">
        <v>3</v>
      </c>
      <c r="E48" s="87" t="s">
        <v>9</v>
      </c>
      <c r="F48" s="148" t="s">
        <v>10</v>
      </c>
      <c r="G48" s="198" t="s">
        <v>11</v>
      </c>
      <c r="H48" s="128" t="s">
        <v>12</v>
      </c>
    </row>
    <row r="49" spans="2:10" ht="14.25" x14ac:dyDescent="0.2">
      <c r="B49" s="129"/>
      <c r="C49" s="137"/>
      <c r="D49" s="90"/>
      <c r="E49" s="158"/>
      <c r="F49" s="90"/>
      <c r="G49" s="131"/>
      <c r="H49" s="132"/>
    </row>
    <row r="50" spans="2:10" ht="14.25" x14ac:dyDescent="0.2">
      <c r="B50" s="129"/>
      <c r="C50" s="174"/>
      <c r="D50" s="90"/>
      <c r="E50" s="175"/>
      <c r="F50" s="90"/>
      <c r="G50" s="131"/>
      <c r="H50" s="132"/>
    </row>
    <row r="51" spans="2:10" ht="14.25" x14ac:dyDescent="0.2">
      <c r="B51" s="129"/>
      <c r="C51" s="137"/>
      <c r="D51" s="90"/>
      <c r="E51" s="175"/>
      <c r="F51" s="90"/>
      <c r="G51" s="131"/>
      <c r="H51" s="132"/>
    </row>
    <row r="52" spans="2:10" ht="14.25" x14ac:dyDescent="0.2">
      <c r="B52" s="153"/>
      <c r="C52" s="154"/>
      <c r="D52" s="154"/>
      <c r="E52" s="156"/>
      <c r="F52" s="90" t="s">
        <v>14</v>
      </c>
      <c r="G52" s="90"/>
      <c r="H52" s="134">
        <f>ROUND(SUM(H49:H51),0)</f>
        <v>0</v>
      </c>
    </row>
    <row r="53" spans="2:10" ht="14.25" x14ac:dyDescent="0.2">
      <c r="B53" s="317" t="s">
        <v>17</v>
      </c>
      <c r="C53" s="318"/>
      <c r="D53" s="318"/>
      <c r="E53" s="318"/>
      <c r="F53" s="318"/>
      <c r="G53" s="318"/>
      <c r="H53" s="319"/>
    </row>
    <row r="54" spans="2:10" ht="15" customHeight="1" x14ac:dyDescent="0.2">
      <c r="B54" s="320" t="s">
        <v>8</v>
      </c>
      <c r="C54" s="321"/>
      <c r="D54" s="128" t="s">
        <v>3</v>
      </c>
      <c r="E54" s="87" t="s">
        <v>9</v>
      </c>
      <c r="F54" s="87" t="s">
        <v>10</v>
      </c>
      <c r="G54" s="193" t="s">
        <v>11</v>
      </c>
      <c r="H54" s="128" t="s">
        <v>12</v>
      </c>
    </row>
    <row r="55" spans="2:10" ht="28.5" x14ac:dyDescent="0.2">
      <c r="B55" s="129" t="s">
        <v>171</v>
      </c>
      <c r="C55" s="141" t="s">
        <v>173</v>
      </c>
      <c r="D55" s="90" t="s">
        <v>170</v>
      </c>
      <c r="E55" s="150">
        <v>31097.172600000002</v>
      </c>
      <c r="F55" s="90">
        <v>16</v>
      </c>
      <c r="G55" s="151">
        <v>0</v>
      </c>
      <c r="H55" s="152">
        <f>IF(E55="-","-",E55*F55*(1+G55))</f>
        <v>497554.76160000003</v>
      </c>
      <c r="J55" s="199"/>
    </row>
    <row r="56" spans="2:10" ht="28.5" x14ac:dyDescent="0.2">
      <c r="B56" s="129" t="s">
        <v>171</v>
      </c>
      <c r="C56" s="141" t="s">
        <v>176</v>
      </c>
      <c r="D56" s="90" t="s">
        <v>170</v>
      </c>
      <c r="E56" s="150">
        <v>31097.172600000002</v>
      </c>
      <c r="F56" s="90">
        <v>16</v>
      </c>
      <c r="G56" s="151">
        <v>0</v>
      </c>
      <c r="H56" s="152">
        <f>IF(E56="-","-",E56*F56*(1+G56))</f>
        <v>497554.76160000003</v>
      </c>
      <c r="J56" s="199"/>
    </row>
    <row r="57" spans="2:10" ht="14.25" x14ac:dyDescent="0.2">
      <c r="B57" s="88" t="s">
        <v>179</v>
      </c>
      <c r="C57" s="141" t="s">
        <v>178</v>
      </c>
      <c r="D57" s="90" t="s">
        <v>177</v>
      </c>
      <c r="E57" s="150">
        <v>7382571.3468000013</v>
      </c>
      <c r="F57" s="90">
        <v>2.1000000000000001E-2</v>
      </c>
      <c r="G57" s="151">
        <v>0</v>
      </c>
      <c r="H57" s="152">
        <f>IF(E57="-","-",E57*F57*(1+G57))</f>
        <v>155033.99828280005</v>
      </c>
      <c r="J57" s="199"/>
    </row>
    <row r="58" spans="2:10" ht="14.25" x14ac:dyDescent="0.2">
      <c r="B58" s="326" t="s">
        <v>14</v>
      </c>
      <c r="C58" s="327"/>
      <c r="D58" s="327"/>
      <c r="E58" s="327"/>
      <c r="F58" s="328"/>
      <c r="G58" s="200"/>
      <c r="H58" s="134">
        <f>ROUND(SUM(H55:H57),0)</f>
        <v>1150144</v>
      </c>
    </row>
    <row r="59" spans="2:10" ht="38.25" customHeight="1" x14ac:dyDescent="0.2">
      <c r="B59" s="183"/>
      <c r="C59" s="170"/>
      <c r="D59" s="170"/>
      <c r="E59" s="168"/>
      <c r="F59" s="169"/>
      <c r="G59" s="169"/>
      <c r="H59" s="184"/>
    </row>
    <row r="60" spans="2:10" x14ac:dyDescent="0.2">
      <c r="B60" s="183"/>
      <c r="C60" s="185"/>
      <c r="D60" s="170"/>
      <c r="E60" s="168"/>
      <c r="F60" s="166" t="s">
        <v>18</v>
      </c>
      <c r="G60" s="166"/>
      <c r="H60" s="167">
        <f>H10+H46+H52+H58</f>
        <v>11019468.286156081</v>
      </c>
    </row>
    <row r="61" spans="2:10" x14ac:dyDescent="0.2">
      <c r="B61" s="183"/>
      <c r="C61" s="170"/>
      <c r="D61" s="170"/>
      <c r="E61" s="168"/>
      <c r="F61" s="169"/>
      <c r="G61" s="169"/>
      <c r="H61" s="184"/>
    </row>
    <row r="62" spans="2:10" ht="38.25" customHeight="1" x14ac:dyDescent="0.2">
      <c r="B62" s="183"/>
      <c r="C62" s="186"/>
      <c r="D62" s="170"/>
      <c r="E62" s="168"/>
      <c r="F62" s="169"/>
      <c r="G62" s="169"/>
      <c r="H62" s="184"/>
    </row>
    <row r="63" spans="2:10" x14ac:dyDescent="0.2">
      <c r="B63" s="183"/>
      <c r="D63" s="170"/>
      <c r="E63" s="168"/>
      <c r="F63" s="169"/>
      <c r="G63" s="169"/>
      <c r="H63" s="184"/>
    </row>
    <row r="64" spans="2:10" x14ac:dyDescent="0.2">
      <c r="B64" s="183"/>
      <c r="C64" s="170"/>
      <c r="D64" s="170"/>
      <c r="E64" s="168"/>
      <c r="F64" s="169"/>
      <c r="G64" s="169"/>
      <c r="H64" s="184"/>
    </row>
    <row r="65" spans="2:8" x14ac:dyDescent="0.2">
      <c r="B65" s="187"/>
      <c r="C65" s="188"/>
      <c r="D65" s="188"/>
      <c r="E65" s="190"/>
      <c r="F65" s="189"/>
      <c r="G65" s="189"/>
      <c r="H65" s="191"/>
    </row>
  </sheetData>
  <mergeCells count="9">
    <mergeCell ref="B53:H53"/>
    <mergeCell ref="B54:C54"/>
    <mergeCell ref="B58:F58"/>
    <mergeCell ref="B2:H2"/>
    <mergeCell ref="C3:G3"/>
    <mergeCell ref="B4:H4"/>
    <mergeCell ref="B10:E10"/>
    <mergeCell ref="B11:H11"/>
    <mergeCell ref="B47:H47"/>
  </mergeCells>
  <pageMargins left="0.7" right="0.7" top="0.75" bottom="0.75" header="0.3" footer="0.3"/>
  <pageSetup paperSize="9" scale="7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EAE5-0B9D-41E2-BA19-A5DA6881F37D}">
  <sheetPr>
    <tabColor theme="4" tint="-0.249977111117893"/>
  </sheetPr>
  <dimension ref="B2:J65"/>
  <sheetViews>
    <sheetView topLeftCell="A27" zoomScale="97" zoomScaleNormal="98" workbookViewId="0">
      <selection activeCell="J55" sqref="J55:J58"/>
    </sheetView>
  </sheetViews>
  <sheetFormatPr baseColWidth="10" defaultColWidth="11.42578125" defaultRowHeight="12.75" x14ac:dyDescent="0.2"/>
  <cols>
    <col min="1" max="1" width="11.42578125" style="125"/>
    <col min="2" max="2" width="9.5703125" style="171" customWidth="1"/>
    <col min="3" max="3" width="51.28515625" style="125" customWidth="1"/>
    <col min="4" max="4" width="10.7109375" style="125" customWidth="1"/>
    <col min="5" max="5" width="20" style="171" customWidth="1"/>
    <col min="6" max="6" width="14.5703125" style="172" bestFit="1" customWidth="1"/>
    <col min="7" max="7" width="16.85546875" style="172" bestFit="1" customWidth="1"/>
    <col min="8" max="8" width="18.5703125" style="125" bestFit="1" customWidth="1"/>
    <col min="9" max="9" width="11.42578125" style="125"/>
    <col min="10" max="10" width="13.42578125" style="125" bestFit="1" customWidth="1"/>
    <col min="11" max="16384" width="11.42578125" style="125"/>
  </cols>
  <sheetData>
    <row r="2" spans="2:10" x14ac:dyDescent="0.2">
      <c r="B2" s="329" t="s">
        <v>2</v>
      </c>
      <c r="C2" s="329"/>
      <c r="D2" s="329"/>
      <c r="E2" s="329"/>
      <c r="F2" s="329"/>
      <c r="G2" s="329"/>
      <c r="H2" s="329"/>
    </row>
    <row r="3" spans="2:10" ht="69" customHeight="1" x14ac:dyDescent="0.2">
      <c r="B3" s="166" t="s">
        <v>1</v>
      </c>
      <c r="C3" s="330" t="s">
        <v>162</v>
      </c>
      <c r="D3" s="330"/>
      <c r="E3" s="330"/>
      <c r="F3" s="330"/>
      <c r="G3" s="330"/>
      <c r="H3" s="166">
        <v>14</v>
      </c>
    </row>
    <row r="4" spans="2:10" x14ac:dyDescent="0.2">
      <c r="B4" s="331" t="s">
        <v>5</v>
      </c>
      <c r="C4" s="331"/>
      <c r="D4" s="331"/>
      <c r="E4" s="331"/>
      <c r="F4" s="331"/>
      <c r="G4" s="331"/>
      <c r="H4" s="331"/>
    </row>
    <row r="5" spans="2:10" x14ac:dyDescent="0.2">
      <c r="B5" s="208" t="s">
        <v>7</v>
      </c>
      <c r="C5" s="209" t="s">
        <v>8</v>
      </c>
      <c r="D5" s="209" t="s">
        <v>3</v>
      </c>
      <c r="E5" s="208" t="s">
        <v>9</v>
      </c>
      <c r="F5" s="208" t="s">
        <v>10</v>
      </c>
      <c r="G5" s="210" t="s">
        <v>11</v>
      </c>
      <c r="H5" s="209" t="s">
        <v>12</v>
      </c>
    </row>
    <row r="6" spans="2:10" ht="14.25" x14ac:dyDescent="0.2">
      <c r="B6" s="211"/>
      <c r="C6" s="212" t="s">
        <v>52</v>
      </c>
      <c r="D6" s="164" t="s">
        <v>39</v>
      </c>
      <c r="E6" s="130">
        <v>36270</v>
      </c>
      <c r="F6" s="164">
        <v>1.452</v>
      </c>
      <c r="G6" s="179">
        <v>0</v>
      </c>
      <c r="H6" s="180">
        <f>+E6*F6*(1+G6)</f>
        <v>52664.04</v>
      </c>
      <c r="J6" s="240"/>
    </row>
    <row r="7" spans="2:10" ht="14.25" x14ac:dyDescent="0.2">
      <c r="B7" s="211"/>
      <c r="C7" s="127" t="s">
        <v>20</v>
      </c>
      <c r="D7" s="90" t="s">
        <v>53</v>
      </c>
      <c r="E7" s="130">
        <v>57507.173100000007</v>
      </c>
      <c r="F7" s="90">
        <v>1</v>
      </c>
      <c r="G7" s="179">
        <v>0</v>
      </c>
      <c r="H7" s="180">
        <f>+E7*F7*(1+G7)</f>
        <v>57507.173100000007</v>
      </c>
      <c r="J7" s="240"/>
    </row>
    <row r="8" spans="2:10" ht="14.25" x14ac:dyDescent="0.2">
      <c r="B8" s="211"/>
      <c r="C8" s="212" t="s">
        <v>51</v>
      </c>
      <c r="D8" s="164" t="s">
        <v>39</v>
      </c>
      <c r="E8" s="130">
        <v>70391.3652</v>
      </c>
      <c r="F8" s="164">
        <v>2</v>
      </c>
      <c r="G8" s="179">
        <v>0</v>
      </c>
      <c r="H8" s="180">
        <f t="shared" ref="H8:H9" si="0">+E8*F8*(1+G8)</f>
        <v>140782.7304</v>
      </c>
      <c r="J8" s="240"/>
    </row>
    <row r="9" spans="2:10" ht="14.25" x14ac:dyDescent="0.2">
      <c r="B9" s="211"/>
      <c r="C9" s="212" t="s">
        <v>43</v>
      </c>
      <c r="D9" s="164" t="s">
        <v>39</v>
      </c>
      <c r="E9" s="130">
        <v>7254</v>
      </c>
      <c r="F9" s="164">
        <f>F6</f>
        <v>1.452</v>
      </c>
      <c r="G9" s="179">
        <v>0</v>
      </c>
      <c r="H9" s="180">
        <f t="shared" si="0"/>
        <v>10532.807999999999</v>
      </c>
      <c r="J9" s="240"/>
    </row>
    <row r="10" spans="2:10" ht="14.25" x14ac:dyDescent="0.2">
      <c r="B10" s="314"/>
      <c r="C10" s="315"/>
      <c r="D10" s="315"/>
      <c r="E10" s="316"/>
      <c r="F10" s="87" t="s">
        <v>14</v>
      </c>
      <c r="G10" s="193"/>
      <c r="H10" s="134">
        <f>ROUND(SUM(H6:H9),0)</f>
        <v>261487</v>
      </c>
    </row>
    <row r="11" spans="2:10" ht="14.25" x14ac:dyDescent="0.2">
      <c r="B11" s="313" t="s">
        <v>15</v>
      </c>
      <c r="C11" s="313"/>
      <c r="D11" s="313"/>
      <c r="E11" s="313"/>
      <c r="F11" s="313"/>
      <c r="G11" s="313"/>
      <c r="H11" s="313"/>
    </row>
    <row r="12" spans="2:10" ht="14.25" x14ac:dyDescent="0.2">
      <c r="B12" s="87" t="s">
        <v>7</v>
      </c>
      <c r="C12" s="128" t="s">
        <v>8</v>
      </c>
      <c r="D12" s="128" t="s">
        <v>3</v>
      </c>
      <c r="E12" s="87" t="s">
        <v>9</v>
      </c>
      <c r="F12" s="87" t="s">
        <v>10</v>
      </c>
      <c r="G12" s="87" t="s">
        <v>11</v>
      </c>
      <c r="H12" s="128" t="s">
        <v>12</v>
      </c>
    </row>
    <row r="13" spans="2:10" ht="42.75" x14ac:dyDescent="0.2">
      <c r="B13" s="90"/>
      <c r="C13" s="141" t="s">
        <v>125</v>
      </c>
      <c r="D13" s="135" t="s">
        <v>25</v>
      </c>
      <c r="E13" s="221">
        <v>626896.55172413797</v>
      </c>
      <c r="F13" s="90">
        <v>1</v>
      </c>
      <c r="G13" s="151">
        <v>0</v>
      </c>
      <c r="H13" s="222">
        <f>+E13*F13</f>
        <v>626896.55172413797</v>
      </c>
      <c r="J13" s="199"/>
    </row>
    <row r="14" spans="2:10" ht="28.5" x14ac:dyDescent="0.2">
      <c r="B14" s="90"/>
      <c r="C14" s="137" t="s">
        <v>155</v>
      </c>
      <c r="D14" s="135" t="s">
        <v>25</v>
      </c>
      <c r="E14" s="138">
        <v>108620.68965517242</v>
      </c>
      <c r="F14" s="90">
        <v>1</v>
      </c>
      <c r="G14" s="151">
        <v>0</v>
      </c>
      <c r="H14" s="222">
        <f t="shared" ref="H14:H15" si="1">+E14*F14</f>
        <v>108620.68965517242</v>
      </c>
      <c r="J14" s="199"/>
    </row>
    <row r="15" spans="2:10" ht="28.5" x14ac:dyDescent="0.2">
      <c r="B15" s="90"/>
      <c r="C15" s="137" t="s">
        <v>156</v>
      </c>
      <c r="D15" s="135" t="s">
        <v>25</v>
      </c>
      <c r="E15" s="138">
        <v>14275.862068965518</v>
      </c>
      <c r="F15" s="90">
        <v>1</v>
      </c>
      <c r="G15" s="151">
        <v>0</v>
      </c>
      <c r="H15" s="222">
        <f t="shared" si="1"/>
        <v>14275.862068965518</v>
      </c>
      <c r="J15" s="199"/>
    </row>
    <row r="16" spans="2:10" ht="28.5" x14ac:dyDescent="0.2">
      <c r="B16" s="90"/>
      <c r="C16" s="225" t="s">
        <v>122</v>
      </c>
      <c r="D16" s="135" t="s">
        <v>25</v>
      </c>
      <c r="E16" s="221">
        <v>417931.03448275867</v>
      </c>
      <c r="F16" s="90">
        <v>2</v>
      </c>
      <c r="G16" s="151">
        <v>0</v>
      </c>
      <c r="H16" s="222">
        <f>+E16*F16</f>
        <v>835862.06896551733</v>
      </c>
      <c r="J16" s="199"/>
    </row>
    <row r="17" spans="2:10" ht="14.25" x14ac:dyDescent="0.2">
      <c r="B17" s="90"/>
      <c r="C17" s="137" t="s">
        <v>33</v>
      </c>
      <c r="D17" s="135" t="s">
        <v>25</v>
      </c>
      <c r="E17" s="221">
        <v>744827.70000000007</v>
      </c>
      <c r="F17" s="90">
        <v>1</v>
      </c>
      <c r="G17" s="151">
        <v>0</v>
      </c>
      <c r="H17" s="222">
        <f>+E17*F17</f>
        <v>744827.70000000007</v>
      </c>
      <c r="J17" s="199"/>
    </row>
    <row r="18" spans="2:10" ht="14.25" x14ac:dyDescent="0.2">
      <c r="B18" s="90"/>
      <c r="C18" s="137" t="s">
        <v>31</v>
      </c>
      <c r="D18" s="135" t="s">
        <v>25</v>
      </c>
      <c r="E18" s="221">
        <v>289737.78000000003</v>
      </c>
      <c r="F18" s="90">
        <v>1</v>
      </c>
      <c r="G18" s="151">
        <v>0</v>
      </c>
      <c r="H18" s="222">
        <f t="shared" ref="H18:H45" si="2">+E18*F18</f>
        <v>289737.78000000003</v>
      </c>
      <c r="J18" s="199"/>
    </row>
    <row r="19" spans="2:10" ht="14.25" x14ac:dyDescent="0.2">
      <c r="B19" s="90"/>
      <c r="C19" s="137" t="s">
        <v>149</v>
      </c>
      <c r="D19" s="135" t="s">
        <v>25</v>
      </c>
      <c r="E19" s="221">
        <v>422076.78</v>
      </c>
      <c r="F19" s="90">
        <v>1</v>
      </c>
      <c r="G19" s="151">
        <v>0</v>
      </c>
      <c r="H19" s="222">
        <f t="shared" si="2"/>
        <v>422076.78</v>
      </c>
      <c r="J19" s="199"/>
    </row>
    <row r="20" spans="2:10" ht="28.5" x14ac:dyDescent="0.2">
      <c r="B20" s="90"/>
      <c r="C20" s="137" t="s">
        <v>78</v>
      </c>
      <c r="D20" s="135" t="s">
        <v>25</v>
      </c>
      <c r="E20" s="221">
        <v>1039608.8700000001</v>
      </c>
      <c r="F20" s="90">
        <v>1</v>
      </c>
      <c r="G20" s="151">
        <v>0</v>
      </c>
      <c r="H20" s="222">
        <f>+E20*F20</f>
        <v>1039608.8700000001</v>
      </c>
      <c r="J20" s="199"/>
    </row>
    <row r="21" spans="2:10" ht="28.5" x14ac:dyDescent="0.2">
      <c r="B21" s="90"/>
      <c r="C21" s="137" t="s">
        <v>151</v>
      </c>
      <c r="D21" s="135" t="s">
        <v>25</v>
      </c>
      <c r="E21" s="221">
        <v>374295.24</v>
      </c>
      <c r="F21" s="90">
        <v>1</v>
      </c>
      <c r="G21" s="151">
        <v>0</v>
      </c>
      <c r="H21" s="222">
        <f t="shared" si="2"/>
        <v>374295.24</v>
      </c>
      <c r="J21" s="199"/>
    </row>
    <row r="22" spans="2:10" ht="14.25" x14ac:dyDescent="0.2">
      <c r="B22" s="90"/>
      <c r="C22" s="137" t="s">
        <v>82</v>
      </c>
      <c r="D22" s="135" t="s">
        <v>25</v>
      </c>
      <c r="E22" s="221">
        <v>254700.96000000002</v>
      </c>
      <c r="F22" s="90">
        <v>1</v>
      </c>
      <c r="G22" s="151">
        <v>0</v>
      </c>
      <c r="H22" s="222">
        <f t="shared" si="2"/>
        <v>254700.96000000002</v>
      </c>
      <c r="J22" s="199"/>
    </row>
    <row r="23" spans="2:10" ht="14.25" x14ac:dyDescent="0.2">
      <c r="B23" s="90"/>
      <c r="C23" s="137" t="s">
        <v>34</v>
      </c>
      <c r="D23" s="135" t="s">
        <v>25</v>
      </c>
      <c r="E23" s="221">
        <v>1387211.25</v>
      </c>
      <c r="F23" s="90">
        <v>1</v>
      </c>
      <c r="G23" s="151">
        <v>0</v>
      </c>
      <c r="H23" s="222">
        <f t="shared" si="2"/>
        <v>1387211.25</v>
      </c>
      <c r="J23" s="199"/>
    </row>
    <row r="24" spans="2:10" ht="14.25" x14ac:dyDescent="0.2">
      <c r="B24" s="90"/>
      <c r="C24" s="137" t="s">
        <v>85</v>
      </c>
      <c r="D24" s="135" t="s">
        <v>25</v>
      </c>
      <c r="E24" s="221">
        <v>443279.85000000003</v>
      </c>
      <c r="F24" s="90">
        <v>1</v>
      </c>
      <c r="G24" s="151">
        <v>0</v>
      </c>
      <c r="H24" s="222">
        <f t="shared" si="2"/>
        <v>443279.85000000003</v>
      </c>
      <c r="J24" s="199"/>
    </row>
    <row r="25" spans="2:10" ht="14.25" x14ac:dyDescent="0.2">
      <c r="B25" s="90"/>
      <c r="C25" s="137" t="s">
        <v>47</v>
      </c>
      <c r="D25" s="135" t="s">
        <v>25</v>
      </c>
      <c r="E25" s="221">
        <v>38117.910000000003</v>
      </c>
      <c r="F25" s="90">
        <v>1</v>
      </c>
      <c r="G25" s="151">
        <v>0</v>
      </c>
      <c r="H25" s="222">
        <f t="shared" si="2"/>
        <v>38117.910000000003</v>
      </c>
      <c r="J25" s="199"/>
    </row>
    <row r="26" spans="2:10" ht="14.25" x14ac:dyDescent="0.2">
      <c r="B26" s="90"/>
      <c r="C26" s="137" t="s">
        <v>46</v>
      </c>
      <c r="D26" s="135" t="s">
        <v>25</v>
      </c>
      <c r="E26" s="221">
        <v>102051.69</v>
      </c>
      <c r="F26" s="90">
        <v>2</v>
      </c>
      <c r="G26" s="151">
        <v>0</v>
      </c>
      <c r="H26" s="222">
        <f t="shared" si="2"/>
        <v>204103.38</v>
      </c>
      <c r="J26" s="199"/>
    </row>
    <row r="27" spans="2:10" ht="14.25" x14ac:dyDescent="0.2">
      <c r="B27" s="90"/>
      <c r="C27" s="88" t="s">
        <v>143</v>
      </c>
      <c r="D27" s="89" t="s">
        <v>74</v>
      </c>
      <c r="E27" s="140">
        <v>20586.48</v>
      </c>
      <c r="F27" s="90">
        <v>0.5</v>
      </c>
      <c r="G27" s="151">
        <v>0</v>
      </c>
      <c r="H27" s="222">
        <f t="shared" si="2"/>
        <v>10293.24</v>
      </c>
      <c r="J27" s="199"/>
    </row>
    <row r="28" spans="2:10" ht="14.25" x14ac:dyDescent="0.2">
      <c r="B28" s="90"/>
      <c r="C28" s="137" t="s">
        <v>26</v>
      </c>
      <c r="D28" s="135" t="s">
        <v>25</v>
      </c>
      <c r="E28" s="221">
        <v>828879.24</v>
      </c>
      <c r="F28" s="90">
        <v>2</v>
      </c>
      <c r="G28" s="151">
        <v>0</v>
      </c>
      <c r="H28" s="222">
        <f t="shared" si="2"/>
        <v>1657758.48</v>
      </c>
      <c r="J28" s="199"/>
    </row>
    <row r="29" spans="2:10" ht="14.25" x14ac:dyDescent="0.2">
      <c r="B29" s="90"/>
      <c r="C29" s="137" t="s">
        <v>23</v>
      </c>
      <c r="D29" s="135" t="s">
        <v>25</v>
      </c>
      <c r="E29" s="221">
        <v>988923.82105263171</v>
      </c>
      <c r="F29" s="90">
        <v>1</v>
      </c>
      <c r="G29" s="151">
        <v>0</v>
      </c>
      <c r="H29" s="222">
        <f t="shared" si="2"/>
        <v>988923.82105263171</v>
      </c>
      <c r="J29" s="199"/>
    </row>
    <row r="30" spans="2:10" ht="14.25" x14ac:dyDescent="0.2">
      <c r="B30" s="90"/>
      <c r="C30" s="141" t="s">
        <v>168</v>
      </c>
      <c r="D30" s="135" t="s">
        <v>24</v>
      </c>
      <c r="E30" s="231">
        <v>3309.8700000000003</v>
      </c>
      <c r="F30" s="90">
        <v>4</v>
      </c>
      <c r="G30" s="151">
        <v>0</v>
      </c>
      <c r="H30" s="222">
        <f t="shared" si="2"/>
        <v>13239.480000000001</v>
      </c>
      <c r="J30" s="199"/>
    </row>
    <row r="31" spans="2:10" ht="14.25" x14ac:dyDescent="0.2">
      <c r="B31" s="90"/>
      <c r="C31" s="141" t="s">
        <v>134</v>
      </c>
      <c r="D31" s="135" t="s">
        <v>25</v>
      </c>
      <c r="E31" s="231">
        <v>724.47</v>
      </c>
      <c r="F31" s="90">
        <v>12</v>
      </c>
      <c r="G31" s="151">
        <v>0</v>
      </c>
      <c r="H31" s="222">
        <f t="shared" si="2"/>
        <v>8693.64</v>
      </c>
      <c r="J31" s="199"/>
    </row>
    <row r="32" spans="2:10" ht="14.25" x14ac:dyDescent="0.2">
      <c r="B32" s="90"/>
      <c r="C32" s="137" t="s">
        <v>81</v>
      </c>
      <c r="D32" s="135" t="s">
        <v>25</v>
      </c>
      <c r="E32" s="221">
        <v>8793.15</v>
      </c>
      <c r="F32" s="90">
        <v>2</v>
      </c>
      <c r="G32" s="151">
        <v>0</v>
      </c>
      <c r="H32" s="222">
        <f t="shared" si="2"/>
        <v>17586.3</v>
      </c>
      <c r="J32" s="199"/>
    </row>
    <row r="33" spans="2:10" ht="28.5" x14ac:dyDescent="0.2">
      <c r="B33" s="90"/>
      <c r="C33" s="141" t="s">
        <v>192</v>
      </c>
      <c r="D33" s="135" t="s">
        <v>25</v>
      </c>
      <c r="E33" s="221">
        <v>73369.655172413797</v>
      </c>
      <c r="F33" s="90">
        <v>2</v>
      </c>
      <c r="G33" s="151">
        <v>0</v>
      </c>
      <c r="H33" s="222">
        <f t="shared" si="2"/>
        <v>146739.31034482759</v>
      </c>
      <c r="J33" s="199"/>
    </row>
    <row r="34" spans="2:10" ht="14.25" x14ac:dyDescent="0.2">
      <c r="B34" s="90"/>
      <c r="C34" s="137" t="s">
        <v>22</v>
      </c>
      <c r="D34" s="135" t="s">
        <v>24</v>
      </c>
      <c r="E34" s="221">
        <v>7086.6</v>
      </c>
      <c r="F34" s="90">
        <v>6</v>
      </c>
      <c r="G34" s="151">
        <v>0</v>
      </c>
      <c r="H34" s="222">
        <f t="shared" si="2"/>
        <v>42519.600000000006</v>
      </c>
      <c r="J34" s="199"/>
    </row>
    <row r="35" spans="2:10" ht="14.25" x14ac:dyDescent="0.2">
      <c r="B35" s="90"/>
      <c r="C35" s="137" t="s">
        <v>73</v>
      </c>
      <c r="D35" s="135" t="s">
        <v>25</v>
      </c>
      <c r="E35" s="221">
        <v>7749.6900000000005</v>
      </c>
      <c r="F35" s="90">
        <v>6</v>
      </c>
      <c r="G35" s="151">
        <v>0</v>
      </c>
      <c r="H35" s="222">
        <f t="shared" ref="H35:H38" si="3">+E35*F35</f>
        <v>46498.14</v>
      </c>
      <c r="J35" s="199"/>
    </row>
    <row r="36" spans="2:10" ht="28.5" x14ac:dyDescent="0.2">
      <c r="B36" s="90"/>
      <c r="C36" s="141" t="s">
        <v>190</v>
      </c>
      <c r="D36" s="135" t="s">
        <v>25</v>
      </c>
      <c r="E36" s="228">
        <v>3221.52</v>
      </c>
      <c r="F36" s="90">
        <v>6</v>
      </c>
      <c r="G36" s="151">
        <v>0</v>
      </c>
      <c r="H36" s="222">
        <f t="shared" si="3"/>
        <v>19329.12</v>
      </c>
      <c r="J36" s="199"/>
    </row>
    <row r="37" spans="2:10" ht="14.25" x14ac:dyDescent="0.2">
      <c r="B37" s="90"/>
      <c r="C37" s="141" t="s">
        <v>191</v>
      </c>
      <c r="D37" s="135" t="s">
        <v>25</v>
      </c>
      <c r="E37" s="221">
        <v>615.66000000000008</v>
      </c>
      <c r="F37" s="90">
        <v>6</v>
      </c>
      <c r="G37" s="151">
        <v>0</v>
      </c>
      <c r="H37" s="222">
        <f t="shared" si="3"/>
        <v>3693.9600000000005</v>
      </c>
      <c r="J37" s="199"/>
    </row>
    <row r="38" spans="2:10" ht="14.25" x14ac:dyDescent="0.2">
      <c r="B38" s="90"/>
      <c r="C38" s="137" t="s">
        <v>142</v>
      </c>
      <c r="D38" s="135" t="s">
        <v>25</v>
      </c>
      <c r="E38" s="221">
        <v>13034.880000000001</v>
      </c>
      <c r="F38" s="90">
        <v>1</v>
      </c>
      <c r="G38" s="151">
        <v>0</v>
      </c>
      <c r="H38" s="222">
        <f t="shared" si="3"/>
        <v>13034.880000000001</v>
      </c>
      <c r="J38" s="199"/>
    </row>
    <row r="39" spans="2:10" ht="14.25" x14ac:dyDescent="0.2">
      <c r="B39" s="90"/>
      <c r="C39" s="137" t="s">
        <v>28</v>
      </c>
      <c r="D39" s="135" t="s">
        <v>24</v>
      </c>
      <c r="E39" s="221">
        <v>3094.11</v>
      </c>
      <c r="F39" s="90">
        <v>9</v>
      </c>
      <c r="G39" s="151">
        <v>0</v>
      </c>
      <c r="H39" s="222">
        <f t="shared" si="2"/>
        <v>27846.99</v>
      </c>
      <c r="J39" s="199"/>
    </row>
    <row r="40" spans="2:10" ht="14.25" x14ac:dyDescent="0.2">
      <c r="B40" s="90"/>
      <c r="C40" s="137" t="s">
        <v>29</v>
      </c>
      <c r="D40" s="135" t="s">
        <v>24</v>
      </c>
      <c r="E40" s="221">
        <v>6465.3600000000006</v>
      </c>
      <c r="F40" s="90">
        <v>2</v>
      </c>
      <c r="G40" s="151">
        <v>0</v>
      </c>
      <c r="H40" s="222">
        <f t="shared" si="2"/>
        <v>12930.720000000001</v>
      </c>
      <c r="J40" s="199"/>
    </row>
    <row r="41" spans="2:10" ht="14.25" x14ac:dyDescent="0.2">
      <c r="B41" s="90"/>
      <c r="C41" s="137" t="s">
        <v>32</v>
      </c>
      <c r="D41" s="135" t="s">
        <v>24</v>
      </c>
      <c r="E41" s="221">
        <v>4500.2700000000004</v>
      </c>
      <c r="F41" s="90">
        <v>10</v>
      </c>
      <c r="G41" s="151">
        <v>0</v>
      </c>
      <c r="H41" s="222">
        <f t="shared" si="2"/>
        <v>45002.700000000004</v>
      </c>
      <c r="J41" s="199"/>
    </row>
    <row r="42" spans="2:10" ht="14.25" x14ac:dyDescent="0.2">
      <c r="B42" s="90"/>
      <c r="C42" s="137" t="s">
        <v>123</v>
      </c>
      <c r="D42" s="135" t="s">
        <v>25</v>
      </c>
      <c r="E42" s="221">
        <v>4767.18</v>
      </c>
      <c r="F42" s="90">
        <v>2</v>
      </c>
      <c r="G42" s="151">
        <v>0</v>
      </c>
      <c r="H42" s="222">
        <f t="shared" si="2"/>
        <v>9534.36</v>
      </c>
      <c r="J42" s="199"/>
    </row>
    <row r="43" spans="2:10" ht="14.25" x14ac:dyDescent="0.2">
      <c r="B43" s="90"/>
      <c r="C43" s="137" t="s">
        <v>146</v>
      </c>
      <c r="D43" s="135" t="s">
        <v>24</v>
      </c>
      <c r="E43" s="221">
        <v>16655.370000000003</v>
      </c>
      <c r="F43" s="142">
        <v>2</v>
      </c>
      <c r="G43" s="151">
        <v>0</v>
      </c>
      <c r="H43" s="222">
        <f t="shared" si="2"/>
        <v>33310.740000000005</v>
      </c>
      <c r="J43" s="199"/>
    </row>
    <row r="44" spans="2:10" ht="14.25" x14ac:dyDescent="0.2">
      <c r="B44" s="90"/>
      <c r="C44" s="137" t="s">
        <v>145</v>
      </c>
      <c r="D44" s="135" t="s">
        <v>24</v>
      </c>
      <c r="E44" s="221">
        <v>5338.2000000000007</v>
      </c>
      <c r="F44" s="142">
        <v>3</v>
      </c>
      <c r="G44" s="151">
        <v>0</v>
      </c>
      <c r="H44" s="222">
        <f t="shared" si="2"/>
        <v>16014.600000000002</v>
      </c>
      <c r="J44" s="199"/>
    </row>
    <row r="45" spans="2:10" ht="14.25" x14ac:dyDescent="0.2">
      <c r="B45" s="90"/>
      <c r="C45" s="137" t="s">
        <v>27</v>
      </c>
      <c r="D45" s="135" t="s">
        <v>25</v>
      </c>
      <c r="E45" s="221">
        <v>167400</v>
      </c>
      <c r="F45" s="90">
        <v>1</v>
      </c>
      <c r="G45" s="151">
        <v>0</v>
      </c>
      <c r="H45" s="222">
        <f t="shared" si="2"/>
        <v>167400</v>
      </c>
      <c r="J45" s="199"/>
    </row>
    <row r="46" spans="2:10" ht="14.25" x14ac:dyDescent="0.2">
      <c r="B46" s="143"/>
      <c r="C46" s="144"/>
      <c r="D46" s="194"/>
      <c r="E46" s="113"/>
      <c r="F46" s="146" t="s">
        <v>14</v>
      </c>
      <c r="G46" s="196"/>
      <c r="H46" s="147">
        <f>SUM(H13:H45)</f>
        <v>10063964.973811256</v>
      </c>
    </row>
    <row r="47" spans="2:10" ht="14.25" x14ac:dyDescent="0.2">
      <c r="B47" s="313" t="s">
        <v>16</v>
      </c>
      <c r="C47" s="313"/>
      <c r="D47" s="313"/>
      <c r="E47" s="313"/>
      <c r="F47" s="313"/>
      <c r="G47" s="313"/>
      <c r="H47" s="313"/>
    </row>
    <row r="48" spans="2:10" ht="14.25" x14ac:dyDescent="0.2">
      <c r="B48" s="87" t="s">
        <v>7</v>
      </c>
      <c r="C48" s="128" t="s">
        <v>0</v>
      </c>
      <c r="D48" s="128" t="s">
        <v>3</v>
      </c>
      <c r="E48" s="87" t="s">
        <v>9</v>
      </c>
      <c r="F48" s="148" t="s">
        <v>10</v>
      </c>
      <c r="G48" s="198" t="s">
        <v>11</v>
      </c>
      <c r="H48" s="128" t="s">
        <v>12</v>
      </c>
    </row>
    <row r="49" spans="2:10" ht="14.25" x14ac:dyDescent="0.2">
      <c r="B49" s="129"/>
      <c r="C49" s="137"/>
      <c r="D49" s="90"/>
      <c r="E49" s="158"/>
      <c r="F49" s="90"/>
      <c r="G49" s="131"/>
      <c r="H49" s="132"/>
    </row>
    <row r="50" spans="2:10" ht="14.25" x14ac:dyDescent="0.2">
      <c r="B50" s="129"/>
      <c r="C50" s="141"/>
      <c r="D50" s="90"/>
      <c r="E50" s="150"/>
      <c r="F50" s="90"/>
      <c r="G50" s="131"/>
      <c r="H50" s="132"/>
    </row>
    <row r="51" spans="2:10" ht="14.25" x14ac:dyDescent="0.2">
      <c r="B51" s="129"/>
      <c r="C51" s="137"/>
      <c r="D51" s="90"/>
      <c r="E51" s="150"/>
      <c r="F51" s="90"/>
      <c r="G51" s="131"/>
      <c r="H51" s="132"/>
    </row>
    <row r="52" spans="2:10" ht="14.25" x14ac:dyDescent="0.2">
      <c r="B52" s="153"/>
      <c r="C52" s="154"/>
      <c r="D52" s="154"/>
      <c r="E52" s="156"/>
      <c r="F52" s="90" t="s">
        <v>14</v>
      </c>
      <c r="G52" s="90"/>
      <c r="H52" s="134">
        <f>ROUND(SUM(H49:H51),0)</f>
        <v>0</v>
      </c>
    </row>
    <row r="53" spans="2:10" ht="14.25" x14ac:dyDescent="0.2">
      <c r="B53" s="313" t="s">
        <v>17</v>
      </c>
      <c r="C53" s="313"/>
      <c r="D53" s="313"/>
      <c r="E53" s="313"/>
      <c r="F53" s="313"/>
      <c r="G53" s="313"/>
      <c r="H53" s="313"/>
    </row>
    <row r="54" spans="2:10" ht="15" customHeight="1" x14ac:dyDescent="0.2">
      <c r="B54" s="320" t="s">
        <v>8</v>
      </c>
      <c r="C54" s="321"/>
      <c r="D54" s="128" t="s">
        <v>3</v>
      </c>
      <c r="E54" s="87" t="s">
        <v>9</v>
      </c>
      <c r="F54" s="87" t="s">
        <v>10</v>
      </c>
      <c r="G54" s="193" t="s">
        <v>11</v>
      </c>
      <c r="H54" s="128" t="s">
        <v>12</v>
      </c>
    </row>
    <row r="55" spans="2:10" ht="28.5" x14ac:dyDescent="0.2">
      <c r="B55" s="129" t="s">
        <v>171</v>
      </c>
      <c r="C55" s="141" t="s">
        <v>173</v>
      </c>
      <c r="D55" s="90" t="s">
        <v>170</v>
      </c>
      <c r="E55" s="150">
        <v>31097.172600000002</v>
      </c>
      <c r="F55" s="90">
        <v>16</v>
      </c>
      <c r="G55" s="151">
        <v>0</v>
      </c>
      <c r="H55" s="152">
        <f>IF(E55="-","-",E55*F55*(1+G55))</f>
        <v>497554.76160000003</v>
      </c>
      <c r="J55" s="199"/>
    </row>
    <row r="56" spans="2:10" ht="28.5" x14ac:dyDescent="0.2">
      <c r="B56" s="129" t="s">
        <v>171</v>
      </c>
      <c r="C56" s="141" t="s">
        <v>176</v>
      </c>
      <c r="D56" s="90" t="s">
        <v>170</v>
      </c>
      <c r="E56" s="150">
        <v>31097.172600000002</v>
      </c>
      <c r="F56" s="90">
        <v>16</v>
      </c>
      <c r="G56" s="151">
        <v>0</v>
      </c>
      <c r="H56" s="152">
        <f>IF(E56="-","-",E56*F56*(1+G56))</f>
        <v>497554.76160000003</v>
      </c>
      <c r="J56" s="199"/>
    </row>
    <row r="57" spans="2:10" ht="14.25" x14ac:dyDescent="0.2">
      <c r="B57" s="88" t="s">
        <v>179</v>
      </c>
      <c r="C57" s="141" t="s">
        <v>178</v>
      </c>
      <c r="D57" s="90" t="s">
        <v>177</v>
      </c>
      <c r="E57" s="150">
        <v>7382571.3468000013</v>
      </c>
      <c r="F57" s="90">
        <v>2.1000000000000001E-2</v>
      </c>
      <c r="G57" s="151">
        <v>0</v>
      </c>
      <c r="H57" s="152">
        <f>IF(E57="-","-",E57*F57*(1+G57))</f>
        <v>155033.99828280005</v>
      </c>
      <c r="J57" s="199"/>
    </row>
    <row r="58" spans="2:10" ht="14.25" x14ac:dyDescent="0.2">
      <c r="B58" s="326" t="s">
        <v>14</v>
      </c>
      <c r="C58" s="327"/>
      <c r="D58" s="327"/>
      <c r="E58" s="327"/>
      <c r="F58" s="328"/>
      <c r="G58" s="200"/>
      <c r="H58" s="134">
        <f>ROUND(SUM(H55:H57),0)</f>
        <v>1150144</v>
      </c>
    </row>
    <row r="59" spans="2:10" ht="38.25" customHeight="1" x14ac:dyDescent="0.2">
      <c r="B59" s="183"/>
      <c r="C59" s="170"/>
      <c r="D59" s="170"/>
      <c r="E59" s="168"/>
      <c r="F59" s="169"/>
      <c r="G59" s="169"/>
      <c r="H59" s="184"/>
    </row>
    <row r="60" spans="2:10" x14ac:dyDescent="0.2">
      <c r="B60" s="183"/>
      <c r="C60" s="185"/>
      <c r="D60" s="170"/>
      <c r="E60" s="168"/>
      <c r="F60" s="166" t="s">
        <v>18</v>
      </c>
      <c r="G60" s="166"/>
      <c r="H60" s="167">
        <f>H10+H46+H52+H58</f>
        <v>11475595.973811256</v>
      </c>
    </row>
    <row r="61" spans="2:10" x14ac:dyDescent="0.2">
      <c r="B61" s="183"/>
      <c r="C61" s="170"/>
      <c r="D61" s="170"/>
      <c r="E61" s="168"/>
      <c r="F61" s="169"/>
      <c r="G61" s="169"/>
      <c r="H61" s="184"/>
    </row>
    <row r="62" spans="2:10" ht="38.25" customHeight="1" x14ac:dyDescent="0.2">
      <c r="B62" s="183"/>
      <c r="C62" s="186"/>
      <c r="D62" s="170"/>
      <c r="E62" s="168"/>
      <c r="F62" s="169"/>
      <c r="G62" s="169"/>
      <c r="H62" s="184"/>
    </row>
    <row r="63" spans="2:10" x14ac:dyDescent="0.2">
      <c r="B63" s="183"/>
      <c r="D63" s="170"/>
      <c r="E63" s="168"/>
      <c r="F63" s="169"/>
      <c r="G63" s="169"/>
      <c r="H63" s="184"/>
    </row>
    <row r="64" spans="2:10" x14ac:dyDescent="0.2">
      <c r="B64" s="183"/>
      <c r="C64" s="170"/>
      <c r="D64" s="170"/>
      <c r="E64" s="168"/>
      <c r="F64" s="169"/>
      <c r="G64" s="169"/>
      <c r="H64" s="184"/>
    </row>
    <row r="65" spans="2:8" x14ac:dyDescent="0.2">
      <c r="B65" s="187"/>
      <c r="C65" s="188"/>
      <c r="D65" s="188"/>
      <c r="E65" s="190"/>
      <c r="F65" s="189"/>
      <c r="G65" s="189"/>
      <c r="H65" s="191"/>
    </row>
  </sheetData>
  <mergeCells count="9">
    <mergeCell ref="B53:H53"/>
    <mergeCell ref="B54:C54"/>
    <mergeCell ref="B58:F58"/>
    <mergeCell ref="B2:H2"/>
    <mergeCell ref="C3:G3"/>
    <mergeCell ref="B4:H4"/>
    <mergeCell ref="B10:E10"/>
    <mergeCell ref="B11:H11"/>
    <mergeCell ref="B47:H47"/>
  </mergeCells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Cotizacion</vt:lpstr>
      <vt:lpstr>Resumen</vt:lpstr>
      <vt:lpstr>APU01</vt:lpstr>
      <vt:lpstr>APU02</vt:lpstr>
      <vt:lpstr>APU03</vt:lpstr>
      <vt:lpstr>APU04</vt:lpstr>
      <vt:lpstr>APU05</vt:lpstr>
      <vt:lpstr>APU06</vt:lpstr>
      <vt:lpstr>APU07</vt:lpstr>
      <vt:lpstr>APU08</vt:lpstr>
      <vt:lpstr>APU09</vt:lpstr>
      <vt:lpstr>APU10  B. Ductos</vt:lpstr>
      <vt:lpstr>APU11 P.Tierra</vt:lpstr>
      <vt:lpstr>'APU01'!Área_de_impresión</vt:lpstr>
      <vt:lpstr>'APU02'!Área_de_impresión</vt:lpstr>
      <vt:lpstr>'APU03'!Área_de_impresión</vt:lpstr>
      <vt:lpstr>'APU04'!Área_de_impresión</vt:lpstr>
      <vt:lpstr>'APU05'!Área_de_impresión</vt:lpstr>
      <vt:lpstr>'APU06'!Área_de_impresión</vt:lpstr>
      <vt:lpstr>'APU07'!Área_de_impresión</vt:lpstr>
      <vt:lpstr>'APU08'!Área_de_impresión</vt:lpstr>
      <vt:lpstr>'APU09'!Área_de_impresión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Doriath</dc:creator>
  <cp:lastModifiedBy>MAURO</cp:lastModifiedBy>
  <cp:lastPrinted>2024-02-05T15:28:22Z</cp:lastPrinted>
  <dcterms:created xsi:type="dcterms:W3CDTF">2011-12-10T21:22:40Z</dcterms:created>
  <dcterms:modified xsi:type="dcterms:W3CDTF">2024-02-29T15:18:29Z</dcterms:modified>
</cp:coreProperties>
</file>